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he\ExcelKlapptests\Mittelstufe\Fertig\Klasse7\"/>
    </mc:Choice>
  </mc:AlternateContent>
  <bookViews>
    <workbookView xWindow="-105" yWindow="-105" windowWidth="23250" windowHeight="12570" tabRatio="828" activeTab="5"/>
  </bookViews>
  <sheets>
    <sheet name="Arbeitsblatt" sheetId="1" r:id="rId1"/>
    <sheet name="Zuordnung_Tabelle_leicht" sheetId="6" r:id="rId2"/>
    <sheet name="Zuordnung_mittel" sheetId="8" r:id="rId3"/>
    <sheet name="Dreisatz_Leicht" sheetId="14" r:id="rId4"/>
    <sheet name="Dreisatz_Mittel" sheetId="11" r:id="rId5"/>
    <sheet name="Dreisatz_Antiprop." sheetId="13" r:id="rId6"/>
    <sheet name="Textaufgaben" sheetId="9" r:id="rId7"/>
    <sheet name="Daten1" sheetId="2" state="hidden" r:id="rId8"/>
    <sheet name="DatenDreisatz" sheetId="10" state="hidden" r:id="rId9"/>
    <sheet name="Antiprop" sheetId="12" state="hidden" r:id="rId10"/>
    <sheet name="Daten2" sheetId="5" state="hidden" r:id="rId11"/>
    <sheet name="Daten2 (2)" sheetId="7" state="hidden" r:id="rId12"/>
  </sheets>
  <definedNames>
    <definedName name="_xlnm.Print_Area" localSheetId="0">Arbeitsblatt!$A$1:$J$57</definedName>
    <definedName name="_xlnm.Print_Area" localSheetId="5">Dreisatz_Antiprop.!$A$1:$L$59</definedName>
    <definedName name="_xlnm.Print_Area" localSheetId="3">Dreisatz_Leicht!$A$1:$K$57</definedName>
    <definedName name="_xlnm.Print_Area" localSheetId="4">Dreisatz_Mittel!$A$1:$L$55</definedName>
    <definedName name="_xlnm.Print_Area" localSheetId="2">Zuordnung_mittel!$A$1:$K$58</definedName>
    <definedName name="_xlnm.Print_Area" localSheetId="1">Zuordnung_Tabelle_leicht!$B$1:$K$58</definedName>
  </definedNames>
  <calcPr calcId="162913"/>
</workbook>
</file>

<file path=xl/calcChain.xml><?xml version="1.0" encoding="utf-8"?>
<calcChain xmlns="http://schemas.openxmlformats.org/spreadsheetml/2006/main">
  <c r="J51" i="14" l="1"/>
  <c r="I51" i="14"/>
  <c r="A51" i="14"/>
  <c r="J45" i="14"/>
  <c r="I45" i="14"/>
  <c r="A45" i="14"/>
  <c r="J39" i="14"/>
  <c r="I39" i="14"/>
  <c r="A39" i="14"/>
  <c r="J33" i="14"/>
  <c r="I33" i="14"/>
  <c r="A33" i="14"/>
  <c r="J27" i="14"/>
  <c r="I27" i="14"/>
  <c r="A27" i="14"/>
  <c r="J21" i="14"/>
  <c r="I21" i="14"/>
  <c r="B21" i="14"/>
  <c r="A21" i="14"/>
  <c r="I17" i="14"/>
  <c r="J15" i="14"/>
  <c r="I15" i="14"/>
  <c r="B15" i="14"/>
  <c r="A15" i="14"/>
  <c r="A9" i="14"/>
  <c r="B51" i="14" l="1"/>
  <c r="B45" i="14"/>
  <c r="B39" i="14"/>
  <c r="B33" i="14"/>
  <c r="B27" i="14"/>
  <c r="I11" i="14"/>
  <c r="J9" i="14"/>
  <c r="I9" i="14"/>
  <c r="B9" i="14"/>
  <c r="J3" i="14"/>
  <c r="I3" i="14"/>
  <c r="B3" i="14"/>
  <c r="H22" i="12" l="1"/>
  <c r="H23" i="12"/>
  <c r="H24" i="12"/>
  <c r="F8" i="12"/>
  <c r="H8" i="12" s="1"/>
  <c r="F9" i="12"/>
  <c r="C41" i="13" s="1"/>
  <c r="F10" i="12"/>
  <c r="H10" i="12" s="1"/>
  <c r="F11" i="12"/>
  <c r="C53" i="13" s="1"/>
  <c r="F12" i="12"/>
  <c r="H12" i="12" s="1"/>
  <c r="F13" i="12"/>
  <c r="H13" i="12" s="1"/>
  <c r="F14" i="12"/>
  <c r="H14" i="12" s="1"/>
  <c r="F15" i="12"/>
  <c r="H15" i="12" s="1"/>
  <c r="F16" i="12"/>
  <c r="H16" i="12" s="1"/>
  <c r="F17" i="12"/>
  <c r="H17" i="12" s="1"/>
  <c r="F18" i="12"/>
  <c r="H18" i="12" s="1"/>
  <c r="F19" i="12"/>
  <c r="H19" i="12" s="1"/>
  <c r="F20" i="12"/>
  <c r="H20" i="12" s="1"/>
  <c r="F21" i="12"/>
  <c r="H21" i="12" s="1"/>
  <c r="F6" i="12"/>
  <c r="G6" i="12" s="1"/>
  <c r="F7" i="12"/>
  <c r="G7" i="12" s="1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F3" i="12"/>
  <c r="G3" i="12" s="1"/>
  <c r="F4" i="12"/>
  <c r="G4" i="12" s="1"/>
  <c r="F5" i="12"/>
  <c r="G5" i="12" s="1"/>
  <c r="F2" i="12"/>
  <c r="G2" i="12" s="1"/>
  <c r="J55" i="13"/>
  <c r="J53" i="13"/>
  <c r="D53" i="13"/>
  <c r="J49" i="13"/>
  <c r="J47" i="13"/>
  <c r="D47" i="13"/>
  <c r="D55" i="13"/>
  <c r="D49" i="13"/>
  <c r="J43" i="13"/>
  <c r="J41" i="13"/>
  <c r="D41" i="13"/>
  <c r="J37" i="13"/>
  <c r="J35" i="13"/>
  <c r="D35" i="13"/>
  <c r="D43" i="13"/>
  <c r="D37" i="13"/>
  <c r="D31" i="13"/>
  <c r="D25" i="13"/>
  <c r="D19" i="13"/>
  <c r="C11" i="13" l="1"/>
  <c r="I11" i="13"/>
  <c r="C35" i="13"/>
  <c r="D36" i="13" s="1"/>
  <c r="I35" i="13"/>
  <c r="J36" i="13" s="1"/>
  <c r="C47" i="13"/>
  <c r="D48" i="13" s="1"/>
  <c r="I47" i="13"/>
  <c r="J48" i="13" s="1"/>
  <c r="G17" i="10"/>
  <c r="G9" i="10"/>
  <c r="H11" i="12"/>
  <c r="H9" i="12"/>
  <c r="H7" i="12"/>
  <c r="I31" i="13" s="1"/>
  <c r="H5" i="12"/>
  <c r="I5" i="12" s="1"/>
  <c r="J25" i="13" s="1"/>
  <c r="H6" i="12"/>
  <c r="I6" i="12" s="1"/>
  <c r="H4" i="12"/>
  <c r="I4" i="12" s="1"/>
  <c r="J19" i="13" s="1"/>
  <c r="H2" i="12"/>
  <c r="I2" i="12" s="1"/>
  <c r="J7" i="13" s="1"/>
  <c r="I41" i="13"/>
  <c r="J42" i="13" s="1"/>
  <c r="I53" i="13"/>
  <c r="J54" i="13" s="1"/>
  <c r="C49" i="13"/>
  <c r="I49" i="13"/>
  <c r="I37" i="13"/>
  <c r="I36" i="13" s="1"/>
  <c r="C37" i="13"/>
  <c r="C36" i="13" s="1"/>
  <c r="D54" i="13"/>
  <c r="D42" i="13"/>
  <c r="C29" i="13"/>
  <c r="I29" i="13"/>
  <c r="J29" i="13"/>
  <c r="D29" i="13"/>
  <c r="G19" i="10"/>
  <c r="G18" i="10"/>
  <c r="G15" i="10"/>
  <c r="G14" i="10"/>
  <c r="G13" i="10"/>
  <c r="G11" i="10"/>
  <c r="G10" i="10"/>
  <c r="G20" i="10"/>
  <c r="G16" i="10"/>
  <c r="G12" i="10"/>
  <c r="C17" i="13"/>
  <c r="I17" i="13"/>
  <c r="C23" i="13"/>
  <c r="H3" i="12"/>
  <c r="J23" i="13"/>
  <c r="D23" i="13"/>
  <c r="J17" i="13"/>
  <c r="D17" i="13"/>
  <c r="J11" i="13"/>
  <c r="D11" i="13"/>
  <c r="D12" i="13" s="1"/>
  <c r="I23" i="13"/>
  <c r="I3" i="12"/>
  <c r="J4" i="13"/>
  <c r="I4" i="13"/>
  <c r="C4" i="13"/>
  <c r="C48" i="13" l="1"/>
  <c r="J12" i="13"/>
  <c r="I48" i="13"/>
  <c r="K47" i="13" s="1"/>
  <c r="H37" i="13"/>
  <c r="J30" i="13"/>
  <c r="K37" i="13"/>
  <c r="D30" i="13"/>
  <c r="I30" i="13"/>
  <c r="H31" i="13" s="1"/>
  <c r="I43" i="13"/>
  <c r="C43" i="13"/>
  <c r="C42" i="13" s="1"/>
  <c r="H49" i="13"/>
  <c r="C55" i="13"/>
  <c r="C54" i="13" s="1"/>
  <c r="I55" i="13"/>
  <c r="H35" i="13"/>
  <c r="K35" i="13"/>
  <c r="I7" i="12"/>
  <c r="J31" i="13" s="1"/>
  <c r="C31" i="13"/>
  <c r="C30" i="13" s="1"/>
  <c r="D18" i="13"/>
  <c r="J18" i="13"/>
  <c r="C7" i="13"/>
  <c r="D24" i="13"/>
  <c r="I13" i="13"/>
  <c r="C13" i="13"/>
  <c r="C12" i="13" s="1"/>
  <c r="I25" i="13"/>
  <c r="I24" i="13" s="1"/>
  <c r="K23" i="13" s="1"/>
  <c r="C25" i="13"/>
  <c r="C24" i="13" s="1"/>
  <c r="I19" i="13"/>
  <c r="I18" i="13" s="1"/>
  <c r="H17" i="13" s="1"/>
  <c r="C19" i="13"/>
  <c r="C18" i="13" s="1"/>
  <c r="I7" i="13"/>
  <c r="I5" i="13" s="1"/>
  <c r="J13" i="13"/>
  <c r="D13" i="13"/>
  <c r="J24" i="13"/>
  <c r="D7" i="13"/>
  <c r="J5" i="13"/>
  <c r="D4" i="13"/>
  <c r="D5" i="13" s="1"/>
  <c r="F2" i="10"/>
  <c r="E2" i="10"/>
  <c r="H47" i="13" l="1"/>
  <c r="K49" i="13"/>
  <c r="K29" i="13"/>
  <c r="H29" i="13"/>
  <c r="K31" i="13"/>
  <c r="I54" i="13"/>
  <c r="K55" i="13" s="1"/>
  <c r="I42" i="13"/>
  <c r="K43" i="13" s="1"/>
  <c r="K17" i="13"/>
  <c r="K19" i="13"/>
  <c r="I12" i="13"/>
  <c r="K13" i="13" s="1"/>
  <c r="H19" i="13"/>
  <c r="H7" i="13"/>
  <c r="K4" i="13"/>
  <c r="H4" i="13"/>
  <c r="K7" i="13"/>
  <c r="H25" i="13"/>
  <c r="K25" i="13"/>
  <c r="H23" i="13"/>
  <c r="E3" i="10"/>
  <c r="E4" i="10"/>
  <c r="E5" i="10"/>
  <c r="E6" i="10"/>
  <c r="E7" i="10"/>
  <c r="E8" i="10"/>
  <c r="G2" i="10"/>
  <c r="Q38" i="10"/>
  <c r="F38" i="10"/>
  <c r="E38" i="10"/>
  <c r="Q37" i="10"/>
  <c r="F37" i="10"/>
  <c r="E37" i="10"/>
  <c r="Q36" i="10"/>
  <c r="F36" i="10"/>
  <c r="E36" i="10"/>
  <c r="Q35" i="10"/>
  <c r="F35" i="10"/>
  <c r="E35" i="10"/>
  <c r="Q34" i="10"/>
  <c r="F34" i="10"/>
  <c r="E34" i="10"/>
  <c r="Q33" i="10"/>
  <c r="F33" i="10"/>
  <c r="E33" i="10"/>
  <c r="Q32" i="10"/>
  <c r="F32" i="10"/>
  <c r="E32" i="10"/>
  <c r="Q31" i="10"/>
  <c r="F31" i="10"/>
  <c r="E31" i="10"/>
  <c r="Q30" i="10"/>
  <c r="F30" i="10"/>
  <c r="E30" i="10"/>
  <c r="Q29" i="10"/>
  <c r="F29" i="10"/>
  <c r="E29" i="10"/>
  <c r="Q28" i="10"/>
  <c r="F28" i="10"/>
  <c r="E28" i="10"/>
  <c r="Q27" i="10"/>
  <c r="F27" i="10"/>
  <c r="E27" i="10"/>
  <c r="Q26" i="10"/>
  <c r="F26" i="10"/>
  <c r="E26" i="10"/>
  <c r="Q25" i="10"/>
  <c r="F25" i="10"/>
  <c r="E25" i="10"/>
  <c r="Q24" i="10"/>
  <c r="F24" i="10"/>
  <c r="E24" i="10"/>
  <c r="Q23" i="10"/>
  <c r="F23" i="10"/>
  <c r="E23" i="10"/>
  <c r="Q22" i="10"/>
  <c r="F22" i="10"/>
  <c r="E22" i="10"/>
  <c r="Q21" i="10"/>
  <c r="F21" i="10"/>
  <c r="E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F8" i="10"/>
  <c r="Q7" i="10"/>
  <c r="F7" i="10"/>
  <c r="Q6" i="10"/>
  <c r="F6" i="10"/>
  <c r="Q5" i="10"/>
  <c r="F5" i="10"/>
  <c r="Q4" i="10"/>
  <c r="F4" i="10"/>
  <c r="Q3" i="10"/>
  <c r="F3" i="10"/>
  <c r="Q2" i="10"/>
  <c r="S2" i="10" s="1"/>
  <c r="T2" i="10" s="1"/>
  <c r="A2" i="10"/>
  <c r="B2" i="10" s="1"/>
  <c r="B3" i="10" s="1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H43" i="13" l="1"/>
  <c r="K41" i="13"/>
  <c r="H41" i="13"/>
  <c r="H55" i="13"/>
  <c r="K53" i="13"/>
  <c r="H53" i="13"/>
  <c r="H11" i="13"/>
  <c r="K11" i="13"/>
  <c r="H13" i="13"/>
  <c r="E47" i="11"/>
  <c r="K47" i="11"/>
  <c r="J47" i="11"/>
  <c r="D47" i="11"/>
  <c r="E40" i="11"/>
  <c r="E41" i="11" s="1"/>
  <c r="K40" i="11"/>
  <c r="K41" i="11" s="1"/>
  <c r="D40" i="11"/>
  <c r="J40" i="11"/>
  <c r="K42" i="11" s="1"/>
  <c r="E33" i="11"/>
  <c r="E34" i="11" s="1"/>
  <c r="K33" i="11"/>
  <c r="K34" i="11" s="1"/>
  <c r="D33" i="11"/>
  <c r="E35" i="11" s="1"/>
  <c r="J33" i="11"/>
  <c r="K35" i="11" s="1"/>
  <c r="E26" i="11"/>
  <c r="E27" i="11" s="1"/>
  <c r="K26" i="11"/>
  <c r="K27" i="11" s="1"/>
  <c r="D26" i="11"/>
  <c r="E28" i="11" s="1"/>
  <c r="J26" i="11"/>
  <c r="K28" i="11" s="1"/>
  <c r="E19" i="11"/>
  <c r="E20" i="11" s="1"/>
  <c r="K19" i="11"/>
  <c r="K20" i="11" s="1"/>
  <c r="D19" i="11"/>
  <c r="E21" i="11" s="1"/>
  <c r="J19" i="11"/>
  <c r="K21" i="11" s="1"/>
  <c r="E12" i="11"/>
  <c r="E13" i="11" s="1"/>
  <c r="K12" i="11"/>
  <c r="K13" i="11" s="1"/>
  <c r="D12" i="11"/>
  <c r="E14" i="11" s="1"/>
  <c r="J12" i="11"/>
  <c r="K14" i="11" s="1"/>
  <c r="E5" i="11"/>
  <c r="E6" i="11" s="1"/>
  <c r="K5" i="11"/>
  <c r="D5" i="11"/>
  <c r="E7" i="11" s="1"/>
  <c r="J5" i="11"/>
  <c r="E42" i="11"/>
  <c r="O2" i="10"/>
  <c r="G4" i="10"/>
  <c r="U4" i="10"/>
  <c r="V4" i="10" s="1"/>
  <c r="G6" i="10"/>
  <c r="O6" i="10" s="1"/>
  <c r="U6" i="10"/>
  <c r="V6" i="10" s="1"/>
  <c r="G8" i="10"/>
  <c r="O8" i="10" s="1"/>
  <c r="U8" i="10"/>
  <c r="V8" i="10" s="1"/>
  <c r="S9" i="10"/>
  <c r="T9" i="10" s="1"/>
  <c r="O10" i="10"/>
  <c r="U10" i="10"/>
  <c r="V10" i="10" s="1"/>
  <c r="O12" i="10"/>
  <c r="U12" i="10"/>
  <c r="V12" i="10" s="1"/>
  <c r="S13" i="10"/>
  <c r="T13" i="10" s="1"/>
  <c r="O14" i="10"/>
  <c r="U14" i="10"/>
  <c r="V14" i="10" s="1"/>
  <c r="S15" i="10"/>
  <c r="T15" i="10" s="1"/>
  <c r="O16" i="10"/>
  <c r="U16" i="10"/>
  <c r="V16" i="10" s="1"/>
  <c r="S17" i="10"/>
  <c r="T17" i="10" s="1"/>
  <c r="O18" i="10"/>
  <c r="U18" i="10"/>
  <c r="V18" i="10" s="1"/>
  <c r="S19" i="10"/>
  <c r="T19" i="10" s="1"/>
  <c r="O20" i="10"/>
  <c r="U20" i="10"/>
  <c r="V20" i="10" s="1"/>
  <c r="S21" i="10"/>
  <c r="T21" i="10" s="1"/>
  <c r="G22" i="10"/>
  <c r="O22" i="10" s="1"/>
  <c r="U22" i="10"/>
  <c r="V22" i="10" s="1"/>
  <c r="S23" i="10"/>
  <c r="T23" i="10" s="1"/>
  <c r="G24" i="10"/>
  <c r="O24" i="10" s="1"/>
  <c r="U24" i="10"/>
  <c r="V24" i="10" s="1"/>
  <c r="S25" i="10"/>
  <c r="T25" i="10" s="1"/>
  <c r="G26" i="10"/>
  <c r="O26" i="10" s="1"/>
  <c r="U26" i="10"/>
  <c r="V26" i="10" s="1"/>
  <c r="S27" i="10"/>
  <c r="T27" i="10" s="1"/>
  <c r="G28" i="10"/>
  <c r="O28" i="10" s="1"/>
  <c r="U3" i="10"/>
  <c r="V3" i="10" s="1"/>
  <c r="S4" i="10"/>
  <c r="T4" i="10" s="1"/>
  <c r="U5" i="10"/>
  <c r="V5" i="10" s="1"/>
  <c r="S6" i="10"/>
  <c r="T6" i="10" s="1"/>
  <c r="U7" i="10"/>
  <c r="V7" i="10" s="1"/>
  <c r="S8" i="10"/>
  <c r="T8" i="10" s="1"/>
  <c r="U9" i="10"/>
  <c r="V9" i="10" s="1"/>
  <c r="S10" i="10"/>
  <c r="T10" i="10" s="1"/>
  <c r="U11" i="10"/>
  <c r="V11" i="10" s="1"/>
  <c r="S12" i="10"/>
  <c r="T12" i="10" s="1"/>
  <c r="U13" i="10"/>
  <c r="V13" i="10" s="1"/>
  <c r="S14" i="10"/>
  <c r="T14" i="10" s="1"/>
  <c r="U15" i="10"/>
  <c r="V15" i="10" s="1"/>
  <c r="S16" i="10"/>
  <c r="T16" i="10" s="1"/>
  <c r="U17" i="10"/>
  <c r="V17" i="10" s="1"/>
  <c r="S18" i="10"/>
  <c r="T18" i="10" s="1"/>
  <c r="U19" i="10"/>
  <c r="V19" i="10" s="1"/>
  <c r="S20" i="10"/>
  <c r="T20" i="10" s="1"/>
  <c r="U21" i="10"/>
  <c r="V21" i="10" s="1"/>
  <c r="S22" i="10"/>
  <c r="T22" i="10" s="1"/>
  <c r="U23" i="10"/>
  <c r="V23" i="10" s="1"/>
  <c r="S24" i="10"/>
  <c r="T24" i="10" s="1"/>
  <c r="U25" i="10"/>
  <c r="V25" i="10" s="1"/>
  <c r="S26" i="10"/>
  <c r="T26" i="10" s="1"/>
  <c r="U27" i="10"/>
  <c r="V27" i="10" s="1"/>
  <c r="S28" i="10"/>
  <c r="T28" i="10" s="1"/>
  <c r="S3" i="10"/>
  <c r="T3" i="10" s="1"/>
  <c r="S5" i="10"/>
  <c r="T5" i="10" s="1"/>
  <c r="S7" i="10"/>
  <c r="T7" i="10" s="1"/>
  <c r="S11" i="10"/>
  <c r="T11" i="10" s="1"/>
  <c r="U2" i="10"/>
  <c r="V2" i="10" s="1"/>
  <c r="G3" i="10"/>
  <c r="G5" i="10"/>
  <c r="O5" i="10" s="1"/>
  <c r="G7" i="10"/>
  <c r="O7" i="10" s="1"/>
  <c r="O9" i="10"/>
  <c r="O11" i="10"/>
  <c r="O13" i="10"/>
  <c r="O15" i="10"/>
  <c r="O17" i="10"/>
  <c r="O19" i="10"/>
  <c r="G21" i="10"/>
  <c r="O21" i="10" s="1"/>
  <c r="G23" i="10"/>
  <c r="O23" i="10" s="1"/>
  <c r="G25" i="10"/>
  <c r="O25" i="10" s="1"/>
  <c r="G27" i="10"/>
  <c r="O27" i="10" s="1"/>
  <c r="O4" i="10"/>
  <c r="S29" i="10"/>
  <c r="S31" i="10"/>
  <c r="S33" i="10"/>
  <c r="S35" i="10"/>
  <c r="S37" i="10"/>
  <c r="S30" i="10"/>
  <c r="S32" i="10"/>
  <c r="S34" i="10"/>
  <c r="S36" i="10"/>
  <c r="S38" i="10"/>
  <c r="U28" i="10"/>
  <c r="V28" i="10" s="1"/>
  <c r="G29" i="10"/>
  <c r="O29" i="10" s="1"/>
  <c r="U29" i="10"/>
  <c r="V29" i="10" s="1"/>
  <c r="G30" i="10"/>
  <c r="O30" i="10" s="1"/>
  <c r="U30" i="10"/>
  <c r="V30" i="10" s="1"/>
  <c r="G31" i="10"/>
  <c r="O31" i="10" s="1"/>
  <c r="U31" i="10"/>
  <c r="V31" i="10" s="1"/>
  <c r="G32" i="10"/>
  <c r="O32" i="10" s="1"/>
  <c r="U32" i="10"/>
  <c r="V32" i="10" s="1"/>
  <c r="G33" i="10"/>
  <c r="O33" i="10" s="1"/>
  <c r="U33" i="10"/>
  <c r="V33" i="10" s="1"/>
  <c r="G34" i="10"/>
  <c r="O34" i="10" s="1"/>
  <c r="U34" i="10"/>
  <c r="V34" i="10" s="1"/>
  <c r="G35" i="10"/>
  <c r="O35" i="10" s="1"/>
  <c r="U35" i="10"/>
  <c r="V35" i="10" s="1"/>
  <c r="G36" i="10"/>
  <c r="O36" i="10" s="1"/>
  <c r="U36" i="10"/>
  <c r="V36" i="10" s="1"/>
  <c r="G37" i="10"/>
  <c r="O37" i="10" s="1"/>
  <c r="U37" i="10"/>
  <c r="V37" i="10" s="1"/>
  <c r="G38" i="10"/>
  <c r="O38" i="10" s="1"/>
  <c r="U38" i="10"/>
  <c r="V38" i="10" s="1"/>
  <c r="B54" i="9"/>
  <c r="A49" i="9"/>
  <c r="B44" i="9"/>
  <c r="A44" i="9" s="1"/>
  <c r="A39" i="9"/>
  <c r="A4" i="9"/>
  <c r="B8" i="9"/>
  <c r="B12" i="9" s="1"/>
  <c r="A8" i="9"/>
  <c r="A54" i="9"/>
  <c r="E7" i="5"/>
  <c r="L7" i="5" s="1"/>
  <c r="E8" i="5"/>
  <c r="L8" i="5" s="1"/>
  <c r="E9" i="5"/>
  <c r="L9" i="5" s="1"/>
  <c r="E10" i="5"/>
  <c r="E11" i="5"/>
  <c r="L11" i="5" s="1"/>
  <c r="E12" i="5"/>
  <c r="E13" i="5"/>
  <c r="L13" i="5" s="1"/>
  <c r="E14" i="5"/>
  <c r="E15" i="5"/>
  <c r="E16" i="5"/>
  <c r="E17" i="5"/>
  <c r="L17" i="5" s="1"/>
  <c r="E18" i="5"/>
  <c r="E19" i="5"/>
  <c r="L19" i="5" s="1"/>
  <c r="E20" i="5"/>
  <c r="E21" i="5"/>
  <c r="L21" i="5" s="1"/>
  <c r="E22" i="5"/>
  <c r="L22" i="5" s="1"/>
  <c r="E23" i="5"/>
  <c r="E24" i="5"/>
  <c r="L24" i="5" s="1"/>
  <c r="E25" i="5"/>
  <c r="E26" i="5"/>
  <c r="E27" i="5"/>
  <c r="L27" i="5" s="1"/>
  <c r="E28" i="5"/>
  <c r="E29" i="5"/>
  <c r="L29" i="5" s="1"/>
  <c r="E30" i="5"/>
  <c r="E31" i="5"/>
  <c r="L31" i="5" s="1"/>
  <c r="E32" i="5"/>
  <c r="E33" i="5"/>
  <c r="L33" i="5" s="1"/>
  <c r="E34" i="5"/>
  <c r="L34" i="5" s="1"/>
  <c r="E35" i="5"/>
  <c r="E36" i="5"/>
  <c r="L36" i="5" s="1"/>
  <c r="E37" i="5"/>
  <c r="E38" i="5"/>
  <c r="E39" i="5"/>
  <c r="L39" i="5" s="1"/>
  <c r="F3" i="5"/>
  <c r="H3" i="5" s="1"/>
  <c r="E4" i="5"/>
  <c r="L4" i="5" s="1"/>
  <c r="E5" i="5"/>
  <c r="E6" i="5"/>
  <c r="L14" i="5"/>
  <c r="E3" i="5"/>
  <c r="L3" i="5" s="1"/>
  <c r="J52" i="8"/>
  <c r="I52" i="8"/>
  <c r="J45" i="8"/>
  <c r="I45" i="8"/>
  <c r="J38" i="8"/>
  <c r="I38" i="8"/>
  <c r="J31" i="8"/>
  <c r="I31" i="8"/>
  <c r="J24" i="8"/>
  <c r="I24" i="8"/>
  <c r="J17" i="8"/>
  <c r="I17" i="8"/>
  <c r="J10" i="8"/>
  <c r="I10" i="8"/>
  <c r="A10" i="8"/>
  <c r="B10" i="8"/>
  <c r="A17" i="8"/>
  <c r="J3" i="8"/>
  <c r="I3" i="8"/>
  <c r="B3" i="8"/>
  <c r="F4" i="5"/>
  <c r="F5" i="5"/>
  <c r="H5" i="5" s="1"/>
  <c r="F6" i="5"/>
  <c r="H6" i="5" s="1"/>
  <c r="J6" i="5" s="1"/>
  <c r="F7" i="5"/>
  <c r="H7" i="5" s="1"/>
  <c r="J7" i="5" s="1"/>
  <c r="K7" i="5" s="1"/>
  <c r="O7" i="5" s="1"/>
  <c r="F8" i="5"/>
  <c r="H8" i="5" s="1"/>
  <c r="F9" i="5"/>
  <c r="F10" i="5"/>
  <c r="H10" i="5" s="1"/>
  <c r="J10" i="5" s="1"/>
  <c r="F11" i="5"/>
  <c r="H11" i="5" s="1"/>
  <c r="J11" i="5" s="1"/>
  <c r="F12" i="5"/>
  <c r="H12" i="5" s="1"/>
  <c r="J12" i="5" s="1"/>
  <c r="F13" i="5"/>
  <c r="F14" i="5"/>
  <c r="F15" i="5"/>
  <c r="H15" i="5" s="1"/>
  <c r="J15" i="5" s="1"/>
  <c r="F16" i="5"/>
  <c r="H16" i="5" s="1"/>
  <c r="F17" i="5"/>
  <c r="H17" i="5" s="1"/>
  <c r="F18" i="5"/>
  <c r="H18" i="5" s="1"/>
  <c r="J18" i="5" s="1"/>
  <c r="F19" i="5"/>
  <c r="F20" i="5"/>
  <c r="H20" i="5" s="1"/>
  <c r="I20" i="5" s="1"/>
  <c r="N20" i="5" s="1"/>
  <c r="F21" i="5"/>
  <c r="H21" i="5" s="1"/>
  <c r="F22" i="5"/>
  <c r="F23" i="5"/>
  <c r="H23" i="5" s="1"/>
  <c r="J23" i="5" s="1"/>
  <c r="F24" i="5"/>
  <c r="F25" i="5"/>
  <c r="H25" i="5" s="1"/>
  <c r="F26" i="5"/>
  <c r="H26" i="5" s="1"/>
  <c r="J26" i="5" s="1"/>
  <c r="F27" i="5"/>
  <c r="H27" i="5" s="1"/>
  <c r="J27" i="5" s="1"/>
  <c r="F28" i="5"/>
  <c r="H28" i="5" s="1"/>
  <c r="J28" i="5" s="1"/>
  <c r="F29" i="5"/>
  <c r="F30" i="5"/>
  <c r="H30" i="5" s="1"/>
  <c r="J30" i="5" s="1"/>
  <c r="F31" i="5"/>
  <c r="F32" i="5"/>
  <c r="F33" i="5"/>
  <c r="F34" i="5"/>
  <c r="H34" i="5" s="1"/>
  <c r="J34" i="5" s="1"/>
  <c r="F35" i="5"/>
  <c r="H35" i="5" s="1"/>
  <c r="J35" i="5" s="1"/>
  <c r="K35" i="5" s="1"/>
  <c r="O35" i="5" s="1"/>
  <c r="F36" i="5"/>
  <c r="H36" i="5" s="1"/>
  <c r="J36" i="5" s="1"/>
  <c r="K36" i="5" s="1"/>
  <c r="O36" i="5" s="1"/>
  <c r="F37" i="5"/>
  <c r="F38" i="5"/>
  <c r="H38" i="5" s="1"/>
  <c r="F39" i="5"/>
  <c r="T38" i="7"/>
  <c r="S38" i="7"/>
  <c r="R38" i="7"/>
  <c r="Q38" i="7"/>
  <c r="C38" i="7"/>
  <c r="T37" i="7"/>
  <c r="S37" i="7"/>
  <c r="R37" i="7"/>
  <c r="Q37" i="7"/>
  <c r="C37" i="7"/>
  <c r="T36" i="7"/>
  <c r="S36" i="7"/>
  <c r="R36" i="7"/>
  <c r="Q36" i="7"/>
  <c r="C36" i="7"/>
  <c r="T35" i="7"/>
  <c r="S35" i="7"/>
  <c r="R35" i="7"/>
  <c r="Q35" i="7"/>
  <c r="C35" i="7"/>
  <c r="T34" i="7"/>
  <c r="S34" i="7"/>
  <c r="R34" i="7"/>
  <c r="Q34" i="7"/>
  <c r="C34" i="7"/>
  <c r="T33" i="7"/>
  <c r="S33" i="7"/>
  <c r="R33" i="7"/>
  <c r="Q33" i="7"/>
  <c r="C33" i="7"/>
  <c r="T32" i="7"/>
  <c r="S32" i="7"/>
  <c r="R32" i="7"/>
  <c r="Q32" i="7"/>
  <c r="C32" i="7"/>
  <c r="T31" i="7"/>
  <c r="S31" i="7"/>
  <c r="R31" i="7"/>
  <c r="Q31" i="7"/>
  <c r="C31" i="7"/>
  <c r="T30" i="7"/>
  <c r="S30" i="7"/>
  <c r="R30" i="7"/>
  <c r="Q30" i="7"/>
  <c r="C30" i="7"/>
  <c r="T29" i="7"/>
  <c r="S29" i="7"/>
  <c r="R29" i="7"/>
  <c r="Q29" i="7"/>
  <c r="C29" i="7"/>
  <c r="T28" i="7"/>
  <c r="S28" i="7"/>
  <c r="R28" i="7"/>
  <c r="Q28" i="7"/>
  <c r="C28" i="7"/>
  <c r="T27" i="7"/>
  <c r="S27" i="7"/>
  <c r="R27" i="7"/>
  <c r="Q27" i="7"/>
  <c r="C27" i="7"/>
  <c r="T26" i="7"/>
  <c r="S26" i="7"/>
  <c r="R26" i="7"/>
  <c r="Q26" i="7"/>
  <c r="C26" i="7"/>
  <c r="T25" i="7"/>
  <c r="S25" i="7"/>
  <c r="R25" i="7"/>
  <c r="Q25" i="7"/>
  <c r="C25" i="7"/>
  <c r="T24" i="7"/>
  <c r="S24" i="7"/>
  <c r="R24" i="7"/>
  <c r="Q24" i="7"/>
  <c r="C24" i="7"/>
  <c r="T23" i="7"/>
  <c r="S23" i="7"/>
  <c r="R23" i="7"/>
  <c r="Q23" i="7"/>
  <c r="C23" i="7"/>
  <c r="T22" i="7"/>
  <c r="S22" i="7"/>
  <c r="R22" i="7"/>
  <c r="Q22" i="7"/>
  <c r="C22" i="7"/>
  <c r="T21" i="7"/>
  <c r="S21" i="7"/>
  <c r="R21" i="7"/>
  <c r="Q21" i="7"/>
  <c r="C21" i="7"/>
  <c r="T20" i="7"/>
  <c r="S20" i="7"/>
  <c r="R20" i="7"/>
  <c r="Q20" i="7"/>
  <c r="C20" i="7"/>
  <c r="T19" i="7"/>
  <c r="S19" i="7"/>
  <c r="R19" i="7"/>
  <c r="Q19" i="7"/>
  <c r="C19" i="7"/>
  <c r="T18" i="7"/>
  <c r="S18" i="7"/>
  <c r="R18" i="7"/>
  <c r="Q18" i="7"/>
  <c r="C18" i="7"/>
  <c r="T17" i="7"/>
  <c r="S17" i="7"/>
  <c r="R17" i="7"/>
  <c r="Q17" i="7"/>
  <c r="C17" i="7"/>
  <c r="T16" i="7"/>
  <c r="S16" i="7"/>
  <c r="R16" i="7"/>
  <c r="Q16" i="7"/>
  <c r="C16" i="7"/>
  <c r="T15" i="7"/>
  <c r="S15" i="7"/>
  <c r="R15" i="7"/>
  <c r="Q15" i="7"/>
  <c r="C15" i="7"/>
  <c r="T14" i="7"/>
  <c r="S14" i="7"/>
  <c r="R14" i="7"/>
  <c r="Q14" i="7"/>
  <c r="C14" i="7"/>
  <c r="T13" i="7"/>
  <c r="S13" i="7"/>
  <c r="R13" i="7"/>
  <c r="Q13" i="7"/>
  <c r="C13" i="7"/>
  <c r="T12" i="7"/>
  <c r="S12" i="7"/>
  <c r="R12" i="7"/>
  <c r="Q12" i="7"/>
  <c r="C12" i="7"/>
  <c r="T11" i="7"/>
  <c r="S11" i="7"/>
  <c r="R11" i="7"/>
  <c r="Q11" i="7"/>
  <c r="C11" i="7"/>
  <c r="T10" i="7"/>
  <c r="S10" i="7"/>
  <c r="R10" i="7"/>
  <c r="Q10" i="7"/>
  <c r="C10" i="7"/>
  <c r="T9" i="7"/>
  <c r="S9" i="7"/>
  <c r="R9" i="7"/>
  <c r="Q9" i="7"/>
  <c r="C9" i="7"/>
  <c r="T8" i="7"/>
  <c r="S8" i="7"/>
  <c r="R8" i="7"/>
  <c r="Q8" i="7"/>
  <c r="C8" i="7"/>
  <c r="T7" i="7"/>
  <c r="S7" i="7"/>
  <c r="R7" i="7"/>
  <c r="Q7" i="7"/>
  <c r="C7" i="7"/>
  <c r="T6" i="7"/>
  <c r="S6" i="7"/>
  <c r="R6" i="7"/>
  <c r="Q6" i="7"/>
  <c r="C6" i="7"/>
  <c r="T5" i="7"/>
  <c r="S5" i="7"/>
  <c r="R5" i="7"/>
  <c r="Q5" i="7"/>
  <c r="C5" i="7"/>
  <c r="T4" i="7"/>
  <c r="S4" i="7"/>
  <c r="R4" i="7"/>
  <c r="Q4" i="7"/>
  <c r="C4" i="7"/>
  <c r="T3" i="7"/>
  <c r="S3" i="7"/>
  <c r="R3" i="7"/>
  <c r="Q3" i="7"/>
  <c r="C3" i="7"/>
  <c r="T2" i="7"/>
  <c r="S2" i="7"/>
  <c r="R2" i="7"/>
  <c r="Q2" i="7"/>
  <c r="C2" i="7"/>
  <c r="A2" i="7"/>
  <c r="B2" i="7" s="1"/>
  <c r="B3" i="7" s="1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3" i="5"/>
  <c r="J52" i="6"/>
  <c r="I52" i="6"/>
  <c r="J45" i="6"/>
  <c r="I45" i="6"/>
  <c r="J38" i="6"/>
  <c r="I38" i="6"/>
  <c r="J31" i="6"/>
  <c r="I31" i="6"/>
  <c r="J24" i="6"/>
  <c r="I24" i="6"/>
  <c r="B3" i="6"/>
  <c r="J17" i="6"/>
  <c r="I17" i="6"/>
  <c r="A10" i="6"/>
  <c r="A17" i="6" s="1"/>
  <c r="B17" i="6" s="1"/>
  <c r="J10" i="6"/>
  <c r="I10" i="6"/>
  <c r="J3" i="6"/>
  <c r="I3" i="6"/>
  <c r="H19" i="1"/>
  <c r="G19" i="1"/>
  <c r="H11" i="1"/>
  <c r="G11" i="1"/>
  <c r="H3" i="1"/>
  <c r="G3" i="1"/>
  <c r="Q4" i="5"/>
  <c r="R4" i="5"/>
  <c r="S4" i="5"/>
  <c r="T4" i="5"/>
  <c r="Q5" i="5"/>
  <c r="R5" i="5"/>
  <c r="S5" i="5"/>
  <c r="T5" i="5"/>
  <c r="Q6" i="5"/>
  <c r="R6" i="5"/>
  <c r="S6" i="5"/>
  <c r="T6" i="5"/>
  <c r="Q7" i="5"/>
  <c r="R7" i="5"/>
  <c r="S7" i="5"/>
  <c r="T7" i="5"/>
  <c r="Q8" i="5"/>
  <c r="R8" i="5"/>
  <c r="S8" i="5"/>
  <c r="T8" i="5"/>
  <c r="Q9" i="5"/>
  <c r="R9" i="5"/>
  <c r="S9" i="5"/>
  <c r="T9" i="5"/>
  <c r="Q10" i="5"/>
  <c r="R10" i="5"/>
  <c r="S10" i="5"/>
  <c r="T10" i="5"/>
  <c r="Q11" i="5"/>
  <c r="R11" i="5"/>
  <c r="S11" i="5"/>
  <c r="T11" i="5"/>
  <c r="Q12" i="5"/>
  <c r="R12" i="5"/>
  <c r="S12" i="5"/>
  <c r="T12" i="5"/>
  <c r="Q13" i="5"/>
  <c r="R13" i="5"/>
  <c r="S13" i="5"/>
  <c r="T13" i="5"/>
  <c r="Q14" i="5"/>
  <c r="R14" i="5"/>
  <c r="S14" i="5"/>
  <c r="T14" i="5"/>
  <c r="Q15" i="5"/>
  <c r="R15" i="5"/>
  <c r="S15" i="5"/>
  <c r="T15" i="5"/>
  <c r="Q16" i="5"/>
  <c r="R16" i="5"/>
  <c r="S16" i="5"/>
  <c r="T16" i="5"/>
  <c r="Q17" i="5"/>
  <c r="R17" i="5"/>
  <c r="S17" i="5"/>
  <c r="T17" i="5"/>
  <c r="Q18" i="5"/>
  <c r="R18" i="5"/>
  <c r="S18" i="5"/>
  <c r="T18" i="5"/>
  <c r="Q19" i="5"/>
  <c r="R19" i="5"/>
  <c r="S19" i="5"/>
  <c r="T19" i="5"/>
  <c r="Q20" i="5"/>
  <c r="R20" i="5"/>
  <c r="S20" i="5"/>
  <c r="T20" i="5"/>
  <c r="Q21" i="5"/>
  <c r="R21" i="5"/>
  <c r="S21" i="5"/>
  <c r="T21" i="5"/>
  <c r="Q22" i="5"/>
  <c r="R22" i="5"/>
  <c r="S22" i="5"/>
  <c r="T22" i="5"/>
  <c r="Q23" i="5"/>
  <c r="R23" i="5"/>
  <c r="S23" i="5"/>
  <c r="T23" i="5"/>
  <c r="Q24" i="5"/>
  <c r="R24" i="5"/>
  <c r="S24" i="5"/>
  <c r="T24" i="5"/>
  <c r="Q25" i="5"/>
  <c r="R25" i="5"/>
  <c r="S25" i="5"/>
  <c r="T25" i="5"/>
  <c r="Q26" i="5"/>
  <c r="R26" i="5"/>
  <c r="S26" i="5"/>
  <c r="T26" i="5"/>
  <c r="Q27" i="5"/>
  <c r="R27" i="5"/>
  <c r="S27" i="5"/>
  <c r="T27" i="5"/>
  <c r="Q28" i="5"/>
  <c r="R28" i="5"/>
  <c r="S28" i="5"/>
  <c r="T28" i="5"/>
  <c r="Q29" i="5"/>
  <c r="R29" i="5"/>
  <c r="S29" i="5"/>
  <c r="T29" i="5"/>
  <c r="Q30" i="5"/>
  <c r="R30" i="5"/>
  <c r="S30" i="5"/>
  <c r="T30" i="5"/>
  <c r="Q31" i="5"/>
  <c r="R31" i="5"/>
  <c r="S31" i="5"/>
  <c r="T31" i="5"/>
  <c r="Q32" i="5"/>
  <c r="R32" i="5"/>
  <c r="S32" i="5"/>
  <c r="T32" i="5"/>
  <c r="Q33" i="5"/>
  <c r="R33" i="5"/>
  <c r="S33" i="5"/>
  <c r="T33" i="5"/>
  <c r="Q34" i="5"/>
  <c r="R34" i="5"/>
  <c r="S34" i="5"/>
  <c r="T34" i="5"/>
  <c r="Q35" i="5"/>
  <c r="R35" i="5"/>
  <c r="S35" i="5"/>
  <c r="T35" i="5"/>
  <c r="Q36" i="5"/>
  <c r="R36" i="5"/>
  <c r="S36" i="5"/>
  <c r="T36" i="5"/>
  <c r="Q37" i="5"/>
  <c r="R37" i="5"/>
  <c r="S37" i="5"/>
  <c r="T37" i="5"/>
  <c r="Q38" i="5"/>
  <c r="R38" i="5"/>
  <c r="S38" i="5"/>
  <c r="T38" i="5"/>
  <c r="Q39" i="5"/>
  <c r="R39" i="5"/>
  <c r="S39" i="5"/>
  <c r="T39" i="5"/>
  <c r="T3" i="5"/>
  <c r="S3" i="5"/>
  <c r="R3" i="5"/>
  <c r="Q3" i="5"/>
  <c r="A51" i="1"/>
  <c r="A44" i="1"/>
  <c r="A37" i="1"/>
  <c r="A30" i="1"/>
  <c r="Q2" i="2"/>
  <c r="S2" i="2" s="1"/>
  <c r="T2" i="2" s="1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2" i="2"/>
  <c r="G2" i="2" s="1"/>
  <c r="O2" i="2" s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A3" i="5"/>
  <c r="B3" i="5" s="1"/>
  <c r="A2" i="2"/>
  <c r="B2" i="2" s="1"/>
  <c r="B3" i="2" s="1"/>
  <c r="B4" i="2" s="1"/>
  <c r="B5" i="2" s="1"/>
  <c r="I18" i="8"/>
  <c r="B10" i="6"/>
  <c r="A24" i="6"/>
  <c r="H32" i="5"/>
  <c r="J32" i="5" s="1"/>
  <c r="O3" i="10" l="1"/>
  <c r="E49" i="11"/>
  <c r="K48" i="11"/>
  <c r="K49" i="11"/>
  <c r="E48" i="11"/>
  <c r="K6" i="7"/>
  <c r="O6" i="7" s="1"/>
  <c r="G36" i="5"/>
  <c r="M36" i="5" s="1"/>
  <c r="W2" i="10"/>
  <c r="H2" i="10" s="1"/>
  <c r="W7" i="10"/>
  <c r="H7" i="10" s="1"/>
  <c r="J36" i="11" s="1"/>
  <c r="W27" i="10"/>
  <c r="H27" i="10" s="1"/>
  <c r="I27" i="10" s="1"/>
  <c r="W23" i="10"/>
  <c r="H23" i="10" s="1"/>
  <c r="I23" i="10" s="1"/>
  <c r="W19" i="10"/>
  <c r="H19" i="10" s="1"/>
  <c r="I19" i="10" s="1"/>
  <c r="W15" i="10"/>
  <c r="H15" i="10" s="1"/>
  <c r="I15" i="10" s="1"/>
  <c r="W9" i="10"/>
  <c r="W3" i="10"/>
  <c r="H3" i="10" s="1"/>
  <c r="J15" i="11" s="1"/>
  <c r="W11" i="10"/>
  <c r="H11" i="10" s="1"/>
  <c r="I11" i="10" s="1"/>
  <c r="W25" i="10"/>
  <c r="H25" i="10" s="1"/>
  <c r="I25" i="10" s="1"/>
  <c r="W17" i="10"/>
  <c r="H17" i="10" s="1"/>
  <c r="I17" i="10" s="1"/>
  <c r="W22" i="10"/>
  <c r="H22" i="10" s="1"/>
  <c r="I22" i="10" s="1"/>
  <c r="W20" i="10"/>
  <c r="H20" i="10" s="1"/>
  <c r="I20" i="10" s="1"/>
  <c r="W14" i="10"/>
  <c r="H14" i="10" s="1"/>
  <c r="I14" i="10" s="1"/>
  <c r="W12" i="10"/>
  <c r="H12" i="10" s="1"/>
  <c r="I12" i="10" s="1"/>
  <c r="W21" i="10"/>
  <c r="H21" i="10" s="1"/>
  <c r="W13" i="10"/>
  <c r="H13" i="10" s="1"/>
  <c r="I13" i="10" s="1"/>
  <c r="W26" i="10"/>
  <c r="H26" i="10" s="1"/>
  <c r="I26" i="10" s="1"/>
  <c r="W24" i="10"/>
  <c r="H24" i="10" s="1"/>
  <c r="W18" i="10"/>
  <c r="W16" i="10"/>
  <c r="W5" i="10"/>
  <c r="H5" i="10" s="1"/>
  <c r="J22" i="11" s="1"/>
  <c r="W10" i="10"/>
  <c r="H10" i="10" s="1"/>
  <c r="I10" i="10" s="1"/>
  <c r="W8" i="10"/>
  <c r="H8" i="10" s="1"/>
  <c r="W6" i="10"/>
  <c r="H6" i="10" s="1"/>
  <c r="J29" i="11" s="1"/>
  <c r="W4" i="10"/>
  <c r="H4" i="10" s="1"/>
  <c r="J8" i="11" s="1"/>
  <c r="P27" i="10"/>
  <c r="P23" i="10"/>
  <c r="W28" i="10"/>
  <c r="H28" i="10" s="1"/>
  <c r="T38" i="10"/>
  <c r="W38" i="10" s="1"/>
  <c r="H38" i="10" s="1"/>
  <c r="T34" i="10"/>
  <c r="W34" i="10" s="1"/>
  <c r="H34" i="10" s="1"/>
  <c r="T30" i="10"/>
  <c r="W30" i="10" s="1"/>
  <c r="H30" i="10" s="1"/>
  <c r="T36" i="10"/>
  <c r="W36" i="10" s="1"/>
  <c r="H36" i="10" s="1"/>
  <c r="T32" i="10"/>
  <c r="W32" i="10" s="1"/>
  <c r="H32" i="10" s="1"/>
  <c r="T37" i="10"/>
  <c r="W37" i="10" s="1"/>
  <c r="H37" i="10" s="1"/>
  <c r="T35" i="10"/>
  <c r="W35" i="10" s="1"/>
  <c r="H35" i="10" s="1"/>
  <c r="T33" i="10"/>
  <c r="W33" i="10" s="1"/>
  <c r="H33" i="10" s="1"/>
  <c r="T31" i="10"/>
  <c r="W31" i="10" s="1"/>
  <c r="H31" i="10" s="1"/>
  <c r="T29" i="10"/>
  <c r="W29" i="10" s="1"/>
  <c r="H29" i="10" s="1"/>
  <c r="G11" i="2"/>
  <c r="K22" i="7"/>
  <c r="O22" i="7" s="1"/>
  <c r="G38" i="7"/>
  <c r="M38" i="7" s="1"/>
  <c r="I36" i="5"/>
  <c r="N36" i="5" s="1"/>
  <c r="G15" i="7"/>
  <c r="M15" i="7" s="1"/>
  <c r="G17" i="5"/>
  <c r="M17" i="5" s="1"/>
  <c r="G15" i="5"/>
  <c r="M15" i="5" s="1"/>
  <c r="K8" i="7"/>
  <c r="O8" i="7" s="1"/>
  <c r="I26" i="7"/>
  <c r="N26" i="7" s="1"/>
  <c r="E29" i="7"/>
  <c r="L29" i="7" s="1"/>
  <c r="G34" i="5"/>
  <c r="M34" i="5" s="1"/>
  <c r="I23" i="5"/>
  <c r="N23" i="5" s="1"/>
  <c r="I32" i="5"/>
  <c r="N32" i="5" s="1"/>
  <c r="G7" i="5"/>
  <c r="M7" i="5" s="1"/>
  <c r="S6" i="2"/>
  <c r="T6" i="2" s="1"/>
  <c r="U32" i="2"/>
  <c r="V32" i="2" s="1"/>
  <c r="U30" i="2"/>
  <c r="V30" i="2" s="1"/>
  <c r="S22" i="2"/>
  <c r="T22" i="2" s="1"/>
  <c r="S18" i="2"/>
  <c r="T18" i="2" s="1"/>
  <c r="U19" i="2"/>
  <c r="V19" i="2" s="1"/>
  <c r="S29" i="2"/>
  <c r="T29" i="2" s="1"/>
  <c r="U31" i="2"/>
  <c r="V31" i="2" s="1"/>
  <c r="U35" i="2"/>
  <c r="V35" i="2" s="1"/>
  <c r="E4" i="7"/>
  <c r="L4" i="7" s="1"/>
  <c r="I6" i="7"/>
  <c r="N6" i="7" s="1"/>
  <c r="E10" i="7"/>
  <c r="L10" i="7" s="1"/>
  <c r="I11" i="7"/>
  <c r="N11" i="7" s="1"/>
  <c r="I14" i="7"/>
  <c r="N14" i="7" s="1"/>
  <c r="E21" i="7"/>
  <c r="L21" i="7" s="1"/>
  <c r="I22" i="7"/>
  <c r="N22" i="7" s="1"/>
  <c r="I29" i="7"/>
  <c r="N29" i="7" s="1"/>
  <c r="E30" i="7"/>
  <c r="L30" i="7" s="1"/>
  <c r="I32" i="7"/>
  <c r="N32" i="7" s="1"/>
  <c r="E33" i="7"/>
  <c r="L33" i="7" s="1"/>
  <c r="E34" i="7"/>
  <c r="L34" i="7" s="1"/>
  <c r="E35" i="7"/>
  <c r="L35" i="7" s="1"/>
  <c r="E36" i="7"/>
  <c r="L36" i="7" s="1"/>
  <c r="I38" i="7"/>
  <c r="N38" i="7" s="1"/>
  <c r="K27" i="5"/>
  <c r="O27" i="5" s="1"/>
  <c r="K11" i="5"/>
  <c r="O11" i="5" s="1"/>
  <c r="G9" i="5"/>
  <c r="M9" i="5" s="1"/>
  <c r="G30" i="5"/>
  <c r="M30" i="5" s="1"/>
  <c r="I26" i="5"/>
  <c r="N26" i="5" s="1"/>
  <c r="G11" i="7"/>
  <c r="M11" i="7" s="1"/>
  <c r="G22" i="2"/>
  <c r="O22" i="2" s="1"/>
  <c r="G16" i="2"/>
  <c r="O16" i="2" s="1"/>
  <c r="G29" i="7"/>
  <c r="M29" i="7" s="1"/>
  <c r="I35" i="5"/>
  <c r="N35" i="5" s="1"/>
  <c r="G36" i="2"/>
  <c r="O36" i="2" s="1"/>
  <c r="G34" i="2"/>
  <c r="O34" i="2" s="1"/>
  <c r="G10" i="2"/>
  <c r="O10" i="2" s="1"/>
  <c r="K7" i="7"/>
  <c r="O7" i="7" s="1"/>
  <c r="K13" i="7"/>
  <c r="O13" i="7" s="1"/>
  <c r="K17" i="7"/>
  <c r="O17" i="7" s="1"/>
  <c r="G19" i="7"/>
  <c r="M19" i="7" s="1"/>
  <c r="K27" i="7"/>
  <c r="O27" i="7" s="1"/>
  <c r="K33" i="7"/>
  <c r="O33" i="7" s="1"/>
  <c r="U2" i="2"/>
  <c r="V2" i="2" s="1"/>
  <c r="G32" i="2"/>
  <c r="O32" i="2" s="1"/>
  <c r="G28" i="2"/>
  <c r="O28" i="2" s="1"/>
  <c r="G26" i="2"/>
  <c r="G24" i="2"/>
  <c r="O24" i="2" s="1"/>
  <c r="G18" i="2"/>
  <c r="O18" i="2" s="1"/>
  <c r="G14" i="2"/>
  <c r="O14" i="2" s="1"/>
  <c r="G6" i="2"/>
  <c r="O6" i="2" s="1"/>
  <c r="G4" i="2"/>
  <c r="O4" i="2" s="1"/>
  <c r="K3" i="7"/>
  <c r="O3" i="7" s="1"/>
  <c r="K11" i="7"/>
  <c r="O11" i="7" s="1"/>
  <c r="K19" i="7"/>
  <c r="O19" i="7" s="1"/>
  <c r="G27" i="7"/>
  <c r="M27" i="7" s="1"/>
  <c r="G37" i="7"/>
  <c r="M37" i="7" s="1"/>
  <c r="G26" i="5"/>
  <c r="M26" i="5" s="1"/>
  <c r="H9" i="5"/>
  <c r="J9" i="5" s="1"/>
  <c r="K9" i="5" s="1"/>
  <c r="O9" i="5" s="1"/>
  <c r="G3" i="7"/>
  <c r="M3" i="7" s="1"/>
  <c r="G5" i="7"/>
  <c r="M5" i="7" s="1"/>
  <c r="G13" i="7"/>
  <c r="M13" i="7" s="1"/>
  <c r="K21" i="7"/>
  <c r="O21" i="7" s="1"/>
  <c r="G23" i="7"/>
  <c r="M23" i="7" s="1"/>
  <c r="K23" i="7"/>
  <c r="O23" i="7" s="1"/>
  <c r="G25" i="7"/>
  <c r="M25" i="7" s="1"/>
  <c r="K25" i="7"/>
  <c r="O25" i="7" s="1"/>
  <c r="G31" i="7"/>
  <c r="M31" i="7" s="1"/>
  <c r="G33" i="7"/>
  <c r="M33" i="7" s="1"/>
  <c r="G35" i="7"/>
  <c r="M35" i="7" s="1"/>
  <c r="K35" i="7"/>
  <c r="O35" i="7" s="1"/>
  <c r="K37" i="7"/>
  <c r="O37" i="7" s="1"/>
  <c r="L20" i="5"/>
  <c r="G20" i="5"/>
  <c r="M20" i="5" s="1"/>
  <c r="I27" i="5"/>
  <c r="N27" i="5" s="1"/>
  <c r="G27" i="5"/>
  <c r="M27" i="5" s="1"/>
  <c r="I7" i="5"/>
  <c r="N7" i="5" s="1"/>
  <c r="S13" i="2"/>
  <c r="T13" i="2" s="1"/>
  <c r="S7" i="2"/>
  <c r="T7" i="2" s="1"/>
  <c r="S5" i="2"/>
  <c r="T5" i="2" s="1"/>
  <c r="U37" i="2"/>
  <c r="V37" i="2" s="1"/>
  <c r="S31" i="2"/>
  <c r="T31" i="2" s="1"/>
  <c r="U29" i="2"/>
  <c r="V29" i="2" s="1"/>
  <c r="S25" i="2"/>
  <c r="T25" i="2" s="1"/>
  <c r="G37" i="2"/>
  <c r="O37" i="2" s="1"/>
  <c r="G15" i="2"/>
  <c r="U4" i="2"/>
  <c r="V4" i="2" s="1"/>
  <c r="U6" i="2"/>
  <c r="V6" i="2" s="1"/>
  <c r="S10" i="2"/>
  <c r="T10" i="2" s="1"/>
  <c r="S14" i="2"/>
  <c r="T14" i="2" s="1"/>
  <c r="U16" i="2"/>
  <c r="V16" i="2" s="1"/>
  <c r="U18" i="2"/>
  <c r="V18" i="2" s="1"/>
  <c r="U24" i="2"/>
  <c r="V24" i="2" s="1"/>
  <c r="S32" i="2"/>
  <c r="T32" i="2" s="1"/>
  <c r="U34" i="2"/>
  <c r="V34" i="2" s="1"/>
  <c r="S36" i="2"/>
  <c r="T36" i="2" s="1"/>
  <c r="K2" i="7"/>
  <c r="O2" i="7" s="1"/>
  <c r="E3" i="7"/>
  <c r="L3" i="7" s="1"/>
  <c r="I3" i="7"/>
  <c r="N3" i="7" s="1"/>
  <c r="I4" i="7"/>
  <c r="N4" i="7" s="1"/>
  <c r="K4" i="7"/>
  <c r="O4" i="7" s="1"/>
  <c r="E5" i="7"/>
  <c r="L5" i="7" s="1"/>
  <c r="I5" i="7"/>
  <c r="N5" i="7" s="1"/>
  <c r="I7" i="7"/>
  <c r="N7" i="7" s="1"/>
  <c r="E9" i="7"/>
  <c r="L9" i="7" s="1"/>
  <c r="I10" i="7"/>
  <c r="N10" i="7" s="1"/>
  <c r="I12" i="7"/>
  <c r="N12" i="7" s="1"/>
  <c r="E13" i="7"/>
  <c r="L13" i="7" s="1"/>
  <c r="E14" i="7"/>
  <c r="L14" i="7" s="1"/>
  <c r="K14" i="7"/>
  <c r="O14" i="7" s="1"/>
  <c r="I15" i="7"/>
  <c r="N15" i="7" s="1"/>
  <c r="E17" i="7"/>
  <c r="L17" i="7" s="1"/>
  <c r="I18" i="7"/>
  <c r="N18" i="7" s="1"/>
  <c r="I19" i="7"/>
  <c r="N19" i="7" s="1"/>
  <c r="G20" i="7"/>
  <c r="M20" i="7" s="1"/>
  <c r="E22" i="7"/>
  <c r="L22" i="7" s="1"/>
  <c r="E23" i="7"/>
  <c r="L23" i="7" s="1"/>
  <c r="I23" i="7"/>
  <c r="N23" i="7" s="1"/>
  <c r="I24" i="7"/>
  <c r="N24" i="7" s="1"/>
  <c r="E25" i="7"/>
  <c r="L25" i="7" s="1"/>
  <c r="I25" i="7"/>
  <c r="N25" i="7" s="1"/>
  <c r="E26" i="7"/>
  <c r="L26" i="7" s="1"/>
  <c r="G26" i="7"/>
  <c r="M26" i="7" s="1"/>
  <c r="E27" i="7"/>
  <c r="L27" i="7" s="1"/>
  <c r="I27" i="7"/>
  <c r="N27" i="7" s="1"/>
  <c r="E28" i="7"/>
  <c r="L28" i="7" s="1"/>
  <c r="I30" i="7"/>
  <c r="N30" i="7" s="1"/>
  <c r="E31" i="7"/>
  <c r="L31" i="7" s="1"/>
  <c r="E32" i="7"/>
  <c r="L32" i="7" s="1"/>
  <c r="G32" i="7"/>
  <c r="M32" i="7" s="1"/>
  <c r="I33" i="7"/>
  <c r="N33" i="7" s="1"/>
  <c r="I35" i="7"/>
  <c r="N35" i="7" s="1"/>
  <c r="I36" i="7"/>
  <c r="N36" i="7" s="1"/>
  <c r="K36" i="7"/>
  <c r="O36" i="7" s="1"/>
  <c r="E37" i="7"/>
  <c r="L37" i="7" s="1"/>
  <c r="I37" i="7"/>
  <c r="N37" i="7" s="1"/>
  <c r="E38" i="7"/>
  <c r="L38" i="7" s="1"/>
  <c r="W31" i="2"/>
  <c r="H31" i="2" s="1"/>
  <c r="S15" i="2"/>
  <c r="T15" i="2" s="1"/>
  <c r="O15" i="2"/>
  <c r="O11" i="2"/>
  <c r="U33" i="2"/>
  <c r="V33" i="2" s="1"/>
  <c r="S33" i="2"/>
  <c r="T33" i="2" s="1"/>
  <c r="S21" i="2"/>
  <c r="T21" i="2" s="1"/>
  <c r="U21" i="2"/>
  <c r="V21" i="2" s="1"/>
  <c r="U28" i="2"/>
  <c r="V28" i="2" s="1"/>
  <c r="S28" i="2"/>
  <c r="T28" i="2" s="1"/>
  <c r="I2" i="7"/>
  <c r="N2" i="7" s="1"/>
  <c r="E2" i="7"/>
  <c r="L2" i="7" s="1"/>
  <c r="G2" i="7"/>
  <c r="M2" i="7" s="1"/>
  <c r="G6" i="7"/>
  <c r="M6" i="7" s="1"/>
  <c r="K10" i="7"/>
  <c r="O10" i="7" s="1"/>
  <c r="G12" i="7"/>
  <c r="M12" i="7" s="1"/>
  <c r="G16" i="7"/>
  <c r="M16" i="7" s="1"/>
  <c r="G24" i="7"/>
  <c r="M24" i="7" s="1"/>
  <c r="K24" i="7"/>
  <c r="O24" i="7" s="1"/>
  <c r="G28" i="7"/>
  <c r="M28" i="7" s="1"/>
  <c r="K28" i="7"/>
  <c r="O28" i="7" s="1"/>
  <c r="G30" i="7"/>
  <c r="M30" i="7" s="1"/>
  <c r="K30" i="7"/>
  <c r="O30" i="7" s="1"/>
  <c r="K32" i="7"/>
  <c r="O32" i="7" s="1"/>
  <c r="G34" i="7"/>
  <c r="M34" i="7" s="1"/>
  <c r="I34" i="7"/>
  <c r="N34" i="7" s="1"/>
  <c r="K34" i="7"/>
  <c r="O34" i="7" s="1"/>
  <c r="L25" i="5"/>
  <c r="G25" i="5"/>
  <c r="M25" i="5" s="1"/>
  <c r="I11" i="5"/>
  <c r="N11" i="5" s="1"/>
  <c r="G21" i="5"/>
  <c r="M21" i="5" s="1"/>
  <c r="U36" i="2"/>
  <c r="U7" i="2"/>
  <c r="V7" i="2" s="1"/>
  <c r="U5" i="2"/>
  <c r="V5" i="2" s="1"/>
  <c r="S16" i="2"/>
  <c r="T16" i="2" s="1"/>
  <c r="U14" i="2"/>
  <c r="V14" i="2" s="1"/>
  <c r="I28" i="7"/>
  <c r="N28" i="7" s="1"/>
  <c r="E24" i="7"/>
  <c r="L24" i="7" s="1"/>
  <c r="S24" i="2"/>
  <c r="T24" i="2" s="1"/>
  <c r="U15" i="2"/>
  <c r="V15" i="2" s="1"/>
  <c r="H39" i="5"/>
  <c r="G39" i="5"/>
  <c r="M39" i="5" s="1"/>
  <c r="H37" i="5"/>
  <c r="J37" i="5" s="1"/>
  <c r="K37" i="5" s="1"/>
  <c r="O37" i="5" s="1"/>
  <c r="G37" i="5"/>
  <c r="M37" i="5" s="1"/>
  <c r="G22" i="5"/>
  <c r="M22" i="5" s="1"/>
  <c r="H22" i="5"/>
  <c r="J3" i="5"/>
  <c r="K3" i="5" s="1"/>
  <c r="O3" i="5" s="1"/>
  <c r="I3" i="5"/>
  <c r="N3" i="5" s="1"/>
  <c r="K26" i="5"/>
  <c r="O26" i="5" s="1"/>
  <c r="L26" i="5"/>
  <c r="K32" i="5"/>
  <c r="O32" i="5" s="1"/>
  <c r="J25" i="5"/>
  <c r="K25" i="5" s="1"/>
  <c r="O25" i="5" s="1"/>
  <c r="I25" i="5"/>
  <c r="N25" i="5" s="1"/>
  <c r="I16" i="5"/>
  <c r="N16" i="5" s="1"/>
  <c r="J16" i="5"/>
  <c r="K16" i="5" s="1"/>
  <c r="O16" i="5" s="1"/>
  <c r="J21" i="5"/>
  <c r="K21" i="5" s="1"/>
  <c r="O21" i="5" s="1"/>
  <c r="I21" i="5"/>
  <c r="N21" i="5" s="1"/>
  <c r="G33" i="2"/>
  <c r="O33" i="2" s="1"/>
  <c r="G29" i="2"/>
  <c r="G25" i="2"/>
  <c r="O25" i="2" s="1"/>
  <c r="G23" i="2"/>
  <c r="O23" i="2" s="1"/>
  <c r="G21" i="2"/>
  <c r="O21" i="2" s="1"/>
  <c r="S4" i="2"/>
  <c r="U10" i="2"/>
  <c r="V10" i="2" s="1"/>
  <c r="S30" i="2"/>
  <c r="T30" i="2" s="1"/>
  <c r="S34" i="2"/>
  <c r="T34" i="2" s="1"/>
  <c r="E6" i="7"/>
  <c r="L6" i="7" s="1"/>
  <c r="I13" i="7"/>
  <c r="N13" i="7" s="1"/>
  <c r="E18" i="7"/>
  <c r="L18" i="7" s="1"/>
  <c r="W15" i="2"/>
  <c r="H15" i="2" s="1"/>
  <c r="J15" i="2" s="1"/>
  <c r="S37" i="2"/>
  <c r="U25" i="2"/>
  <c r="V25" i="2" s="1"/>
  <c r="O29" i="2"/>
  <c r="G4" i="7"/>
  <c r="M4" i="7" s="1"/>
  <c r="L35" i="5"/>
  <c r="G35" i="5"/>
  <c r="M35" i="5" s="1"/>
  <c r="G35" i="2"/>
  <c r="O35" i="2" s="1"/>
  <c r="G31" i="2"/>
  <c r="O31" i="2" s="1"/>
  <c r="G19" i="2"/>
  <c r="O19" i="2" s="1"/>
  <c r="G7" i="2"/>
  <c r="O7" i="2" s="1"/>
  <c r="G5" i="2"/>
  <c r="O5" i="2" s="1"/>
  <c r="U22" i="2"/>
  <c r="V22" i="2" s="1"/>
  <c r="K5" i="7"/>
  <c r="O5" i="7" s="1"/>
  <c r="G7" i="7"/>
  <c r="M7" i="7" s="1"/>
  <c r="G9" i="7"/>
  <c r="M9" i="7" s="1"/>
  <c r="K9" i="7"/>
  <c r="O9" i="7" s="1"/>
  <c r="K15" i="7"/>
  <c r="O15" i="7" s="1"/>
  <c r="G17" i="7"/>
  <c r="M17" i="7" s="1"/>
  <c r="G21" i="7"/>
  <c r="M21" i="7" s="1"/>
  <c r="K29" i="7"/>
  <c r="O29" i="7" s="1"/>
  <c r="K31" i="7"/>
  <c r="O31" i="7" s="1"/>
  <c r="H33" i="5"/>
  <c r="J33" i="5" s="1"/>
  <c r="K33" i="5" s="1"/>
  <c r="O33" i="5" s="1"/>
  <c r="G33" i="5"/>
  <c r="M33" i="5" s="1"/>
  <c r="H29" i="5"/>
  <c r="I29" i="5" s="1"/>
  <c r="N29" i="5" s="1"/>
  <c r="G29" i="5"/>
  <c r="M29" i="5" s="1"/>
  <c r="J20" i="5"/>
  <c r="K20" i="5" s="1"/>
  <c r="O20" i="5" s="1"/>
  <c r="G14" i="5"/>
  <c r="M14" i="5" s="1"/>
  <c r="H14" i="5"/>
  <c r="G11" i="5"/>
  <c r="M11" i="5" s="1"/>
  <c r="L16" i="5"/>
  <c r="G16" i="5"/>
  <c r="M16" i="5" s="1"/>
  <c r="L12" i="5"/>
  <c r="I12" i="5"/>
  <c r="N12" i="5" s="1"/>
  <c r="K12" i="5"/>
  <c r="O12" i="5" s="1"/>
  <c r="G12" i="5"/>
  <c r="M12" i="5" s="1"/>
  <c r="G30" i="2"/>
  <c r="O30" i="2" s="1"/>
  <c r="S19" i="2"/>
  <c r="T19" i="2" s="1"/>
  <c r="E7" i="7"/>
  <c r="L7" i="7" s="1"/>
  <c r="E8" i="7"/>
  <c r="L8" i="7" s="1"/>
  <c r="I9" i="7"/>
  <c r="N9" i="7" s="1"/>
  <c r="G10" i="7"/>
  <c r="M10" i="7" s="1"/>
  <c r="E11" i="7"/>
  <c r="L11" i="7" s="1"/>
  <c r="E12" i="7"/>
  <c r="L12" i="7" s="1"/>
  <c r="G14" i="7"/>
  <c r="M14" i="7" s="1"/>
  <c r="E15" i="7"/>
  <c r="L15" i="7" s="1"/>
  <c r="I17" i="7"/>
  <c r="N17" i="7" s="1"/>
  <c r="G18" i="7"/>
  <c r="M18" i="7" s="1"/>
  <c r="E19" i="7"/>
  <c r="L19" i="7" s="1"/>
  <c r="I20" i="7"/>
  <c r="N20" i="7" s="1"/>
  <c r="I21" i="7"/>
  <c r="N21" i="7" s="1"/>
  <c r="G22" i="7"/>
  <c r="M22" i="7" s="1"/>
  <c r="I31" i="7"/>
  <c r="N31" i="7" s="1"/>
  <c r="G36" i="7"/>
  <c r="M36" i="7" s="1"/>
  <c r="K18" i="5"/>
  <c r="O18" i="5" s="1"/>
  <c r="B6" i="2"/>
  <c r="B4" i="5"/>
  <c r="G13" i="2"/>
  <c r="O13" i="2" s="1"/>
  <c r="U13" i="2"/>
  <c r="V13" i="2" s="1"/>
  <c r="U9" i="2"/>
  <c r="V9" i="2" s="1"/>
  <c r="G9" i="2"/>
  <c r="O9" i="2" s="1"/>
  <c r="S9" i="2"/>
  <c r="S3" i="2"/>
  <c r="U3" i="2"/>
  <c r="V3" i="2" s="1"/>
  <c r="G3" i="2"/>
  <c r="O3" i="2" s="1"/>
  <c r="G27" i="2"/>
  <c r="O27" i="2" s="1"/>
  <c r="U27" i="2"/>
  <c r="V27" i="2" s="1"/>
  <c r="S27" i="2"/>
  <c r="U20" i="2"/>
  <c r="V20" i="2" s="1"/>
  <c r="S20" i="2"/>
  <c r="G20" i="2"/>
  <c r="O20" i="2" s="1"/>
  <c r="G17" i="2"/>
  <c r="O17" i="2" s="1"/>
  <c r="U17" i="2"/>
  <c r="V17" i="2" s="1"/>
  <c r="S17" i="2"/>
  <c r="U12" i="2"/>
  <c r="V12" i="2" s="1"/>
  <c r="G12" i="2"/>
  <c r="O12" i="2" s="1"/>
  <c r="S12" i="2"/>
  <c r="S8" i="2"/>
  <c r="G8" i="2"/>
  <c r="O8" i="2" s="1"/>
  <c r="U8" i="2"/>
  <c r="V8" i="2" s="1"/>
  <c r="G38" i="2"/>
  <c r="O38" i="2" s="1"/>
  <c r="U38" i="2"/>
  <c r="V38" i="2" s="1"/>
  <c r="S38" i="2"/>
  <c r="U26" i="2"/>
  <c r="V26" i="2" s="1"/>
  <c r="O26" i="2"/>
  <c r="S26" i="2"/>
  <c r="S23" i="2"/>
  <c r="G28" i="5"/>
  <c r="M28" i="5" s="1"/>
  <c r="I28" i="5"/>
  <c r="N28" i="5" s="1"/>
  <c r="L28" i="5"/>
  <c r="K28" i="5"/>
  <c r="O28" i="5" s="1"/>
  <c r="A12" i="9"/>
  <c r="B16" i="9"/>
  <c r="B24" i="6"/>
  <c r="A31" i="6"/>
  <c r="I15" i="5"/>
  <c r="N15" i="5" s="1"/>
  <c r="E20" i="7"/>
  <c r="L20" i="7" s="1"/>
  <c r="G13" i="5"/>
  <c r="M13" i="5" s="1"/>
  <c r="H13" i="5"/>
  <c r="G8" i="7"/>
  <c r="M8" i="7" s="1"/>
  <c r="I8" i="7"/>
  <c r="N8" i="7" s="1"/>
  <c r="K12" i="7"/>
  <c r="O12" i="7" s="1"/>
  <c r="E16" i="7"/>
  <c r="L16" i="7" s="1"/>
  <c r="I16" i="7"/>
  <c r="N16" i="7" s="1"/>
  <c r="K16" i="7"/>
  <c r="O16" i="7" s="1"/>
  <c r="K20" i="7"/>
  <c r="O20" i="7" s="1"/>
  <c r="H19" i="5"/>
  <c r="G19" i="5"/>
  <c r="M19" i="5" s="1"/>
  <c r="J5" i="5"/>
  <c r="K5" i="5" s="1"/>
  <c r="O5" i="5" s="1"/>
  <c r="I5" i="5"/>
  <c r="N5" i="5" s="1"/>
  <c r="L6" i="5"/>
  <c r="G6" i="5"/>
  <c r="M6" i="5" s="1"/>
  <c r="I6" i="5"/>
  <c r="N6" i="5" s="1"/>
  <c r="K6" i="5"/>
  <c r="O6" i="5" s="1"/>
  <c r="I30" i="5"/>
  <c r="N30" i="5" s="1"/>
  <c r="L30" i="5"/>
  <c r="K30" i="5"/>
  <c r="O30" i="5" s="1"/>
  <c r="G18" i="5"/>
  <c r="M18" i="5" s="1"/>
  <c r="I18" i="5"/>
  <c r="N18" i="5" s="1"/>
  <c r="L18" i="5"/>
  <c r="L15" i="5"/>
  <c r="K15" i="5"/>
  <c r="O15" i="5" s="1"/>
  <c r="I10" i="5"/>
  <c r="N10" i="5" s="1"/>
  <c r="K10" i="5"/>
  <c r="O10" i="5" s="1"/>
  <c r="L10" i="5"/>
  <c r="G10" i="5"/>
  <c r="M10" i="5" s="1"/>
  <c r="J38" i="5"/>
  <c r="K38" i="5" s="1"/>
  <c r="O38" i="5" s="1"/>
  <c r="I38" i="5"/>
  <c r="N38" i="5" s="1"/>
  <c r="H24" i="5"/>
  <c r="G24" i="5"/>
  <c r="M24" i="5" s="1"/>
  <c r="I8" i="5"/>
  <c r="N8" i="5" s="1"/>
  <c r="J8" i="5"/>
  <c r="K8" i="5" s="1"/>
  <c r="O8" i="5" s="1"/>
  <c r="A24" i="8"/>
  <c r="B17" i="8"/>
  <c r="L5" i="5"/>
  <c r="G5" i="5"/>
  <c r="M5" i="5" s="1"/>
  <c r="H31" i="5"/>
  <c r="G31" i="5"/>
  <c r="M31" i="5" s="1"/>
  <c r="J17" i="5"/>
  <c r="K17" i="5" s="1"/>
  <c r="O17" i="5" s="1"/>
  <c r="I17" i="5"/>
  <c r="N17" i="5" s="1"/>
  <c r="L37" i="5"/>
  <c r="K34" i="5"/>
  <c r="O34" i="5" s="1"/>
  <c r="I34" i="5"/>
  <c r="N34" i="5" s="1"/>
  <c r="G23" i="5"/>
  <c r="M23" i="5" s="1"/>
  <c r="L23" i="5"/>
  <c r="K23" i="5"/>
  <c r="O23" i="5" s="1"/>
  <c r="S11" i="2"/>
  <c r="U11" i="2"/>
  <c r="V11" i="2" s="1"/>
  <c r="U23" i="2"/>
  <c r="V23" i="2" s="1"/>
  <c r="S35" i="2"/>
  <c r="L32" i="5"/>
  <c r="G32" i="5"/>
  <c r="M32" i="5" s="1"/>
  <c r="K26" i="7"/>
  <c r="O26" i="7" s="1"/>
  <c r="K38" i="7"/>
  <c r="O38" i="7" s="1"/>
  <c r="G3" i="5"/>
  <c r="M3" i="5" s="1"/>
  <c r="G38" i="5"/>
  <c r="M38" i="5" s="1"/>
  <c r="L38" i="5"/>
  <c r="K18" i="7"/>
  <c r="O18" i="7" s="1"/>
  <c r="G8" i="5"/>
  <c r="M8" i="5" s="1"/>
  <c r="H4" i="5"/>
  <c r="G4" i="5"/>
  <c r="M4" i="5" s="1"/>
  <c r="H16" i="10" l="1"/>
  <c r="I16" i="10" s="1"/>
  <c r="H9" i="10"/>
  <c r="I9" i="10" s="1"/>
  <c r="H18" i="10"/>
  <c r="I18" i="10" s="1"/>
  <c r="C5" i="13"/>
  <c r="J50" i="11"/>
  <c r="D50" i="11"/>
  <c r="D43" i="11"/>
  <c r="D41" i="11" s="1"/>
  <c r="J43" i="11"/>
  <c r="P13" i="10"/>
  <c r="P12" i="10"/>
  <c r="K22" i="11"/>
  <c r="J20" i="11"/>
  <c r="E43" i="11"/>
  <c r="P36" i="5"/>
  <c r="J7" i="10"/>
  <c r="K7" i="10" s="1"/>
  <c r="D36" i="11"/>
  <c r="I6" i="10"/>
  <c r="D29" i="11"/>
  <c r="J5" i="10"/>
  <c r="K5" i="10" s="1"/>
  <c r="D22" i="11"/>
  <c r="P24" i="10"/>
  <c r="P17" i="10"/>
  <c r="P10" i="10"/>
  <c r="J3" i="10"/>
  <c r="K3" i="10" s="1"/>
  <c r="D15" i="11"/>
  <c r="I4" i="10"/>
  <c r="D8" i="11"/>
  <c r="E8" i="11" s="1"/>
  <c r="I21" i="10"/>
  <c r="P14" i="10"/>
  <c r="I8" i="10"/>
  <c r="P2" i="10"/>
  <c r="I7" i="10"/>
  <c r="I3" i="10"/>
  <c r="P15" i="10"/>
  <c r="P11" i="10"/>
  <c r="P3" i="10"/>
  <c r="P7" i="10"/>
  <c r="J15" i="10"/>
  <c r="K15" i="10" s="1"/>
  <c r="J23" i="10"/>
  <c r="L23" i="10" s="1"/>
  <c r="P9" i="10"/>
  <c r="J2" i="10"/>
  <c r="M2" i="10" s="1"/>
  <c r="P19" i="10"/>
  <c r="I2" i="10"/>
  <c r="J11" i="10"/>
  <c r="L11" i="10" s="1"/>
  <c r="J19" i="10"/>
  <c r="L19" i="10" s="1"/>
  <c r="J27" i="10"/>
  <c r="L27" i="10" s="1"/>
  <c r="M7" i="10"/>
  <c r="J21" i="10"/>
  <c r="L21" i="10" s="1"/>
  <c r="P25" i="10"/>
  <c r="P5" i="10"/>
  <c r="P22" i="10"/>
  <c r="P20" i="10"/>
  <c r="I5" i="10"/>
  <c r="P4" i="10"/>
  <c r="P26" i="10"/>
  <c r="P21" i="10"/>
  <c r="J25" i="10"/>
  <c r="K25" i="10" s="1"/>
  <c r="J12" i="10"/>
  <c r="L12" i="10" s="1"/>
  <c r="J20" i="10"/>
  <c r="L20" i="10" s="1"/>
  <c r="J24" i="10"/>
  <c r="L24" i="10" s="1"/>
  <c r="J14" i="10"/>
  <c r="L14" i="10" s="1"/>
  <c r="J22" i="10"/>
  <c r="L22" i="10" s="1"/>
  <c r="J26" i="10"/>
  <c r="L26" i="10" s="1"/>
  <c r="P8" i="10"/>
  <c r="I24" i="10"/>
  <c r="J6" i="10"/>
  <c r="K6" i="10" s="1"/>
  <c r="P6" i="10"/>
  <c r="J17" i="10"/>
  <c r="K17" i="10" s="1"/>
  <c r="J10" i="10"/>
  <c r="K10" i="10" s="1"/>
  <c r="J13" i="10"/>
  <c r="L13" i="10" s="1"/>
  <c r="J4" i="10"/>
  <c r="M4" i="10" s="1"/>
  <c r="J8" i="10"/>
  <c r="M8" i="10" s="1"/>
  <c r="P29" i="10"/>
  <c r="I29" i="10"/>
  <c r="J29" i="10"/>
  <c r="P31" i="10"/>
  <c r="I31" i="10"/>
  <c r="J31" i="10"/>
  <c r="P33" i="10"/>
  <c r="I33" i="10"/>
  <c r="J33" i="10"/>
  <c r="P35" i="10"/>
  <c r="I35" i="10"/>
  <c r="J35" i="10"/>
  <c r="P37" i="10"/>
  <c r="I37" i="10"/>
  <c r="J37" i="10"/>
  <c r="P32" i="10"/>
  <c r="I32" i="10"/>
  <c r="J32" i="10"/>
  <c r="P36" i="10"/>
  <c r="I36" i="10"/>
  <c r="J36" i="10"/>
  <c r="P30" i="10"/>
  <c r="I30" i="10"/>
  <c r="J30" i="10"/>
  <c r="P34" i="10"/>
  <c r="I34" i="10"/>
  <c r="J34" i="10"/>
  <c r="P38" i="10"/>
  <c r="I38" i="10"/>
  <c r="J38" i="10"/>
  <c r="P28" i="10"/>
  <c r="I28" i="10"/>
  <c r="J28" i="10"/>
  <c r="I9" i="5"/>
  <c r="N9" i="5" s="1"/>
  <c r="P9" i="5" s="1"/>
  <c r="W34" i="2"/>
  <c r="H34" i="2" s="1"/>
  <c r="I34" i="2" s="1"/>
  <c r="W29" i="2"/>
  <c r="H29" i="2" s="1"/>
  <c r="J29" i="2" s="1"/>
  <c r="I33" i="5"/>
  <c r="N33" i="5" s="1"/>
  <c r="P15" i="2"/>
  <c r="P15" i="7"/>
  <c r="P6" i="7"/>
  <c r="P26" i="5"/>
  <c r="W7" i="2"/>
  <c r="H7" i="2" s="1"/>
  <c r="I7" i="2" s="1"/>
  <c r="W33" i="2"/>
  <c r="H33" i="2" s="1"/>
  <c r="P33" i="2" s="1"/>
  <c r="P37" i="7"/>
  <c r="P27" i="7"/>
  <c r="P25" i="7"/>
  <c r="P13" i="7"/>
  <c r="P3" i="7"/>
  <c r="W14" i="2"/>
  <c r="H14" i="2" s="1"/>
  <c r="P14" i="2" s="1"/>
  <c r="W25" i="2"/>
  <c r="H25" i="2" s="1"/>
  <c r="I25" i="2" s="1"/>
  <c r="P27" i="5"/>
  <c r="P11" i="7"/>
  <c r="P33" i="7"/>
  <c r="P7" i="5"/>
  <c r="P38" i="7"/>
  <c r="P29" i="7"/>
  <c r="P23" i="7"/>
  <c r="W2" i="2"/>
  <c r="H2" i="2" s="1"/>
  <c r="J2" i="2" s="1"/>
  <c r="M2" i="2" s="1"/>
  <c r="P22" i="7"/>
  <c r="W21" i="2"/>
  <c r="H21" i="2" s="1"/>
  <c r="P21" i="2" s="1"/>
  <c r="P34" i="7"/>
  <c r="P28" i="7"/>
  <c r="P35" i="7"/>
  <c r="I21" i="2"/>
  <c r="P19" i="7"/>
  <c r="P14" i="7"/>
  <c r="P7" i="7"/>
  <c r="P20" i="5"/>
  <c r="W30" i="2"/>
  <c r="H30" i="2" s="1"/>
  <c r="I30" i="2" s="1"/>
  <c r="P35" i="5"/>
  <c r="P4" i="7"/>
  <c r="W6" i="2"/>
  <c r="H6" i="2" s="1"/>
  <c r="P17" i="7"/>
  <c r="J29" i="5"/>
  <c r="K29" i="5" s="1"/>
  <c r="O29" i="5" s="1"/>
  <c r="P29" i="5" s="1"/>
  <c r="P26" i="7"/>
  <c r="I37" i="5"/>
  <c r="N37" i="5" s="1"/>
  <c r="P37" i="5" s="1"/>
  <c r="W24" i="2"/>
  <c r="H24" i="2" s="1"/>
  <c r="I24" i="2" s="1"/>
  <c r="W10" i="2"/>
  <c r="H10" i="2" s="1"/>
  <c r="J10" i="2" s="1"/>
  <c r="W16" i="2"/>
  <c r="H16" i="2" s="1"/>
  <c r="P16" i="2" s="1"/>
  <c r="J6" i="2"/>
  <c r="M6" i="2" s="1"/>
  <c r="W32" i="2"/>
  <c r="H32" i="2" s="1"/>
  <c r="I32" i="2" s="1"/>
  <c r="P36" i="7"/>
  <c r="P10" i="7"/>
  <c r="P5" i="7"/>
  <c r="P21" i="5"/>
  <c r="P25" i="5"/>
  <c r="P24" i="7"/>
  <c r="P32" i="7"/>
  <c r="P30" i="7"/>
  <c r="P2" i="7"/>
  <c r="W28" i="2"/>
  <c r="H28" i="2" s="1"/>
  <c r="J28" i="2" s="1"/>
  <c r="M28" i="2" s="1"/>
  <c r="W18" i="2"/>
  <c r="H18" i="2" s="1"/>
  <c r="I22" i="5"/>
  <c r="N22" i="5" s="1"/>
  <c r="J22" i="5"/>
  <c r="K22" i="5" s="1"/>
  <c r="O22" i="5" s="1"/>
  <c r="V36" i="2"/>
  <c r="W36" i="2" s="1"/>
  <c r="H36" i="2" s="1"/>
  <c r="P3" i="5"/>
  <c r="P10" i="5"/>
  <c r="P15" i="5"/>
  <c r="W13" i="2"/>
  <c r="H13" i="2" s="1"/>
  <c r="I13" i="2" s="1"/>
  <c r="P11" i="5"/>
  <c r="P31" i="7"/>
  <c r="P21" i="7"/>
  <c r="P9" i="7"/>
  <c r="I15" i="2"/>
  <c r="W5" i="2"/>
  <c r="H5" i="2" s="1"/>
  <c r="J39" i="5"/>
  <c r="K39" i="5" s="1"/>
  <c r="O39" i="5" s="1"/>
  <c r="I39" i="5"/>
  <c r="N39" i="5" s="1"/>
  <c r="P8" i="7"/>
  <c r="T37" i="2"/>
  <c r="W37" i="2" s="1"/>
  <c r="H37" i="2" s="1"/>
  <c r="T4" i="2"/>
  <c r="W4" i="2" s="1"/>
  <c r="H4" i="2" s="1"/>
  <c r="P34" i="5"/>
  <c r="M15" i="2"/>
  <c r="W19" i="2"/>
  <c r="H19" i="2" s="1"/>
  <c r="J19" i="2" s="1"/>
  <c r="M19" i="2" s="1"/>
  <c r="P16" i="7"/>
  <c r="P16" i="5"/>
  <c r="P18" i="7"/>
  <c r="P17" i="5"/>
  <c r="P18" i="5"/>
  <c r="P33" i="5"/>
  <c r="P12" i="7"/>
  <c r="P28" i="5"/>
  <c r="P12" i="5"/>
  <c r="I14" i="5"/>
  <c r="N14" i="5" s="1"/>
  <c r="J14" i="5"/>
  <c r="K14" i="5" s="1"/>
  <c r="O14" i="5" s="1"/>
  <c r="K15" i="2"/>
  <c r="L15" i="2"/>
  <c r="W22" i="2"/>
  <c r="H22" i="2" s="1"/>
  <c r="P29" i="2"/>
  <c r="A16" i="9"/>
  <c r="B20" i="9"/>
  <c r="B5" i="5"/>
  <c r="P38" i="5"/>
  <c r="P32" i="5"/>
  <c r="P23" i="5"/>
  <c r="P5" i="5"/>
  <c r="P7" i="2"/>
  <c r="P30" i="5"/>
  <c r="J13" i="5"/>
  <c r="K13" i="5" s="1"/>
  <c r="O13" i="5" s="1"/>
  <c r="I13" i="5"/>
  <c r="N13" i="5" s="1"/>
  <c r="P20" i="7"/>
  <c r="T20" i="2"/>
  <c r="W20" i="2" s="1"/>
  <c r="H20" i="2" s="1"/>
  <c r="P6" i="5"/>
  <c r="J19" i="5"/>
  <c r="K19" i="5" s="1"/>
  <c r="O19" i="5" s="1"/>
  <c r="I19" i="5"/>
  <c r="N19" i="5" s="1"/>
  <c r="T26" i="2"/>
  <c r="W26" i="2" s="1"/>
  <c r="H26" i="2" s="1"/>
  <c r="T38" i="2"/>
  <c r="W38" i="2" s="1"/>
  <c r="H38" i="2" s="1"/>
  <c r="T9" i="2"/>
  <c r="W9" i="2" s="1"/>
  <c r="H9" i="2" s="1"/>
  <c r="J31" i="2"/>
  <c r="M31" i="2" s="1"/>
  <c r="P31" i="2"/>
  <c r="I31" i="2"/>
  <c r="T11" i="2"/>
  <c r="W11" i="2" s="1"/>
  <c r="H11" i="2" s="1"/>
  <c r="A38" i="6"/>
  <c r="B31" i="6"/>
  <c r="T8" i="2"/>
  <c r="W8" i="2" s="1"/>
  <c r="H8" i="2" s="1"/>
  <c r="T27" i="2"/>
  <c r="W27" i="2" s="1"/>
  <c r="H27" i="2" s="1"/>
  <c r="J4" i="5"/>
  <c r="K4" i="5" s="1"/>
  <c r="O4" i="5" s="1"/>
  <c r="I4" i="5"/>
  <c r="N4" i="5" s="1"/>
  <c r="I31" i="5"/>
  <c r="N31" i="5" s="1"/>
  <c r="J31" i="5"/>
  <c r="K31" i="5" s="1"/>
  <c r="O31" i="5" s="1"/>
  <c r="P8" i="5"/>
  <c r="T35" i="2"/>
  <c r="W35" i="2" s="1"/>
  <c r="H35" i="2" s="1"/>
  <c r="B24" i="8"/>
  <c r="A31" i="8"/>
  <c r="J24" i="5"/>
  <c r="K24" i="5" s="1"/>
  <c r="O24" i="5" s="1"/>
  <c r="I24" i="5"/>
  <c r="N24" i="5" s="1"/>
  <c r="T23" i="2"/>
  <c r="W23" i="2" s="1"/>
  <c r="H23" i="2" s="1"/>
  <c r="T12" i="2"/>
  <c r="W12" i="2" s="1"/>
  <c r="H12" i="2" s="1"/>
  <c r="T17" i="2"/>
  <c r="W17" i="2" s="1"/>
  <c r="H17" i="2" s="1"/>
  <c r="T3" i="2"/>
  <c r="W3" i="2" s="1"/>
  <c r="H3" i="2" s="1"/>
  <c r="B7" i="2"/>
  <c r="J18" i="10" l="1"/>
  <c r="K18" i="10" s="1"/>
  <c r="J16" i="10"/>
  <c r="L16" i="10" s="1"/>
  <c r="L18" i="10"/>
  <c r="L3" i="10"/>
  <c r="P18" i="10"/>
  <c r="J9" i="10"/>
  <c r="P16" i="10"/>
  <c r="B4" i="13"/>
  <c r="E4" i="13"/>
  <c r="B7" i="13"/>
  <c r="E7" i="13"/>
  <c r="J48" i="11"/>
  <c r="I50" i="11" s="1"/>
  <c r="K50" i="11"/>
  <c r="D48" i="11"/>
  <c r="E50" i="11"/>
  <c r="K43" i="11"/>
  <c r="J41" i="11"/>
  <c r="K36" i="11"/>
  <c r="J34" i="11"/>
  <c r="K29" i="11"/>
  <c r="J27" i="11"/>
  <c r="L19" i="11"/>
  <c r="I19" i="11"/>
  <c r="I22" i="11"/>
  <c r="L22" i="11"/>
  <c r="K15" i="11"/>
  <c r="J13" i="11"/>
  <c r="L5" i="10"/>
  <c r="L7" i="10"/>
  <c r="M5" i="10"/>
  <c r="E36" i="11"/>
  <c r="D34" i="11"/>
  <c r="E29" i="11"/>
  <c r="D27" i="11"/>
  <c r="E22" i="11"/>
  <c r="D20" i="11"/>
  <c r="K23" i="10"/>
  <c r="M3" i="10"/>
  <c r="D13" i="11"/>
  <c r="E15" i="11"/>
  <c r="D6" i="11"/>
  <c r="C8" i="11" s="1"/>
  <c r="J25" i="2"/>
  <c r="K25" i="2" s="1"/>
  <c r="M27" i="10"/>
  <c r="M23" i="10"/>
  <c r="K11" i="10"/>
  <c r="K2" i="10"/>
  <c r="K27" i="10"/>
  <c r="M11" i="10"/>
  <c r="L2" i="10"/>
  <c r="K19" i="10"/>
  <c r="M21" i="10"/>
  <c r="L15" i="10"/>
  <c r="M19" i="10"/>
  <c r="M15" i="10"/>
  <c r="K21" i="10"/>
  <c r="K16" i="10"/>
  <c r="M12" i="10"/>
  <c r="K12" i="10"/>
  <c r="K20" i="10"/>
  <c r="L25" i="10"/>
  <c r="K24" i="10"/>
  <c r="M25" i="10"/>
  <c r="M20" i="10"/>
  <c r="L17" i="10"/>
  <c r="K13" i="10"/>
  <c r="M26" i="10"/>
  <c r="K26" i="10"/>
  <c r="K22" i="10"/>
  <c r="K14" i="10"/>
  <c r="M24" i="10"/>
  <c r="K8" i="10"/>
  <c r="M17" i="10"/>
  <c r="M13" i="10"/>
  <c r="M10" i="10"/>
  <c r="K4" i="10"/>
  <c r="M22" i="10"/>
  <c r="M14" i="10"/>
  <c r="L10" i="10"/>
  <c r="L6" i="10"/>
  <c r="M6" i="10"/>
  <c r="L4" i="10"/>
  <c r="L8" i="10"/>
  <c r="K38" i="10"/>
  <c r="L38" i="10"/>
  <c r="M38" i="10"/>
  <c r="K34" i="10"/>
  <c r="L34" i="10"/>
  <c r="M34" i="10"/>
  <c r="K30" i="10"/>
  <c r="L30" i="10"/>
  <c r="M30" i="10"/>
  <c r="K36" i="10"/>
  <c r="L36" i="10"/>
  <c r="M36" i="10"/>
  <c r="K32" i="10"/>
  <c r="L32" i="10"/>
  <c r="M32" i="10"/>
  <c r="K37" i="10"/>
  <c r="L37" i="10"/>
  <c r="M37" i="10"/>
  <c r="K35" i="10"/>
  <c r="L35" i="10"/>
  <c r="M35" i="10"/>
  <c r="K33" i="10"/>
  <c r="L33" i="10"/>
  <c r="M33" i="10"/>
  <c r="K31" i="10"/>
  <c r="L31" i="10"/>
  <c r="M31" i="10"/>
  <c r="K29" i="10"/>
  <c r="L29" i="10"/>
  <c r="M29" i="10"/>
  <c r="K28" i="10"/>
  <c r="L28" i="10"/>
  <c r="M28" i="10"/>
  <c r="I2" i="2"/>
  <c r="P25" i="2"/>
  <c r="J7" i="2"/>
  <c r="M7" i="2" s="1"/>
  <c r="I29" i="2"/>
  <c r="P34" i="2"/>
  <c r="J14" i="2"/>
  <c r="M14" i="2" s="1"/>
  <c r="J34" i="2"/>
  <c r="M34" i="2" s="1"/>
  <c r="I14" i="2"/>
  <c r="I33" i="2"/>
  <c r="M29" i="2"/>
  <c r="P32" i="2"/>
  <c r="J24" i="2"/>
  <c r="M24" i="2" s="1"/>
  <c r="I16" i="2"/>
  <c r="J33" i="2"/>
  <c r="K33" i="2" s="1"/>
  <c r="J32" i="2"/>
  <c r="M32" i="2" s="1"/>
  <c r="P24" i="2"/>
  <c r="J16" i="2"/>
  <c r="M16" i="2" s="1"/>
  <c r="P28" i="2"/>
  <c r="I28" i="2"/>
  <c r="P39" i="5"/>
  <c r="P2" i="2"/>
  <c r="P10" i="2"/>
  <c r="P19" i="2"/>
  <c r="J21" i="2"/>
  <c r="K21" i="2" s="1"/>
  <c r="P6" i="2"/>
  <c r="I6" i="2"/>
  <c r="K6" i="2"/>
  <c r="I19" i="2"/>
  <c r="I10" i="2"/>
  <c r="J13" i="2"/>
  <c r="L13" i="2" s="1"/>
  <c r="P30" i="2"/>
  <c r="J30" i="2"/>
  <c r="J18" i="2"/>
  <c r="M18" i="2" s="1"/>
  <c r="I18" i="2"/>
  <c r="P18" i="2"/>
  <c r="P24" i="5"/>
  <c r="L6" i="2"/>
  <c r="M10" i="2"/>
  <c r="P13" i="2"/>
  <c r="P14" i="5"/>
  <c r="P5" i="2"/>
  <c r="I5" i="2"/>
  <c r="J5" i="2"/>
  <c r="J36" i="2"/>
  <c r="M36" i="2" s="1"/>
  <c r="I36" i="2"/>
  <c r="P36" i="2"/>
  <c r="P19" i="5"/>
  <c r="P22" i="5"/>
  <c r="J4" i="2"/>
  <c r="I4" i="2"/>
  <c r="P4" i="2"/>
  <c r="I37" i="2"/>
  <c r="J37" i="2"/>
  <c r="P37" i="2"/>
  <c r="P4" i="5"/>
  <c r="P13" i="5"/>
  <c r="P31" i="5"/>
  <c r="J22" i="2"/>
  <c r="M22" i="2" s="1"/>
  <c r="P22" i="2"/>
  <c r="I22" i="2"/>
  <c r="P38" i="2"/>
  <c r="I38" i="2"/>
  <c r="J38" i="2"/>
  <c r="I23" i="2"/>
  <c r="J23" i="2"/>
  <c r="P23" i="2"/>
  <c r="I3" i="2"/>
  <c r="P3" i="2"/>
  <c r="J3" i="2"/>
  <c r="M3" i="2" s="1"/>
  <c r="P12" i="2"/>
  <c r="I12" i="2"/>
  <c r="J12" i="2"/>
  <c r="M12" i="2" s="1"/>
  <c r="I35" i="2"/>
  <c r="J35" i="2"/>
  <c r="P35" i="2"/>
  <c r="J11" i="2"/>
  <c r="M11" i="2" s="1"/>
  <c r="P11" i="2"/>
  <c r="I11" i="2"/>
  <c r="B38" i="6"/>
  <c r="A45" i="6"/>
  <c r="I26" i="2"/>
  <c r="J26" i="2"/>
  <c r="M26" i="2" s="1"/>
  <c r="P26" i="2"/>
  <c r="P20" i="2"/>
  <c r="I20" i="2"/>
  <c r="J20" i="2"/>
  <c r="A20" i="9"/>
  <c r="B24" i="9"/>
  <c r="I8" i="2"/>
  <c r="P8" i="2"/>
  <c r="J8" i="2"/>
  <c r="M8" i="2" s="1"/>
  <c r="A38" i="8"/>
  <c r="B31" i="8"/>
  <c r="L2" i="2"/>
  <c r="K2" i="2"/>
  <c r="L19" i="2"/>
  <c r="K19" i="2"/>
  <c r="K31" i="2"/>
  <c r="L31" i="2"/>
  <c r="B6" i="5"/>
  <c r="L29" i="2"/>
  <c r="K29" i="2"/>
  <c r="K10" i="2"/>
  <c r="L10" i="2"/>
  <c r="I17" i="2"/>
  <c r="P17" i="2"/>
  <c r="J17" i="2"/>
  <c r="M17" i="2" s="1"/>
  <c r="I27" i="2"/>
  <c r="P27" i="2"/>
  <c r="J27" i="2"/>
  <c r="M27" i="2" s="1"/>
  <c r="P9" i="2"/>
  <c r="I9" i="2"/>
  <c r="J9" i="2"/>
  <c r="M9" i="2" s="1"/>
  <c r="B8" i="2"/>
  <c r="K28" i="2"/>
  <c r="L28" i="2"/>
  <c r="M18" i="10" l="1"/>
  <c r="M16" i="10"/>
  <c r="K9" i="10"/>
  <c r="L9" i="10"/>
  <c r="M9" i="10"/>
  <c r="L47" i="11"/>
  <c r="I47" i="11"/>
  <c r="L50" i="11"/>
  <c r="L33" i="11"/>
  <c r="I33" i="11"/>
  <c r="L36" i="11"/>
  <c r="I40" i="11"/>
  <c r="L40" i="11"/>
  <c r="I43" i="11"/>
  <c r="I36" i="11"/>
  <c r="L43" i="11"/>
  <c r="L26" i="11"/>
  <c r="I26" i="11"/>
  <c r="I29" i="11"/>
  <c r="L29" i="11"/>
  <c r="I12" i="11"/>
  <c r="L12" i="11"/>
  <c r="I15" i="11"/>
  <c r="L15" i="11"/>
  <c r="K8" i="11"/>
  <c r="K6" i="11"/>
  <c r="K7" i="11"/>
  <c r="J6" i="11"/>
  <c r="I5" i="11" s="1"/>
  <c r="F5" i="11"/>
  <c r="C5" i="11"/>
  <c r="F8" i="11"/>
  <c r="M25" i="2"/>
  <c r="L25" i="2"/>
  <c r="M21" i="2"/>
  <c r="L21" i="2"/>
  <c r="L33" i="2"/>
  <c r="L7" i="2"/>
  <c r="K7" i="2"/>
  <c r="L34" i="2"/>
  <c r="L16" i="2"/>
  <c r="K24" i="2"/>
  <c r="K14" i="2"/>
  <c r="L14" i="2"/>
  <c r="K34" i="2"/>
  <c r="L32" i="2"/>
  <c r="K13" i="2"/>
  <c r="K16" i="2"/>
  <c r="K32" i="2"/>
  <c r="L24" i="2"/>
  <c r="M33" i="2"/>
  <c r="K30" i="2"/>
  <c r="M30" i="2"/>
  <c r="L30" i="2"/>
  <c r="M13" i="2"/>
  <c r="L18" i="2"/>
  <c r="K18" i="2"/>
  <c r="M5" i="2"/>
  <c r="K5" i="2"/>
  <c r="L5" i="2"/>
  <c r="K36" i="2"/>
  <c r="L36" i="2"/>
  <c r="L4" i="2"/>
  <c r="K4" i="2"/>
  <c r="L37" i="2"/>
  <c r="K37" i="2"/>
  <c r="M37" i="2"/>
  <c r="M4" i="2"/>
  <c r="L22" i="2"/>
  <c r="K22" i="2"/>
  <c r="B29" i="9"/>
  <c r="A24" i="9"/>
  <c r="K20" i="2"/>
  <c r="L20" i="2"/>
  <c r="B45" i="6"/>
  <c r="A52" i="6"/>
  <c r="K35" i="2"/>
  <c r="L35" i="2"/>
  <c r="K23" i="2"/>
  <c r="L23" i="2"/>
  <c r="B9" i="2"/>
  <c r="L8" i="2"/>
  <c r="K8" i="2"/>
  <c r="M20" i="2"/>
  <c r="L11" i="2"/>
  <c r="K11" i="2"/>
  <c r="M23" i="2"/>
  <c r="B7" i="5"/>
  <c r="K38" i="2"/>
  <c r="L38" i="2"/>
  <c r="A45" i="8"/>
  <c r="B38" i="8"/>
  <c r="K9" i="2"/>
  <c r="L9" i="2"/>
  <c r="K27" i="2"/>
  <c r="L27" i="2"/>
  <c r="K17" i="2"/>
  <c r="L17" i="2"/>
  <c r="K26" i="2"/>
  <c r="L26" i="2"/>
  <c r="M35" i="2"/>
  <c r="K12" i="2"/>
  <c r="L12" i="2"/>
  <c r="K3" i="2"/>
  <c r="L3" i="2"/>
  <c r="M38" i="2"/>
  <c r="L8" i="11" l="1"/>
  <c r="I8" i="11"/>
  <c r="L5" i="11"/>
  <c r="B8" i="5"/>
  <c r="B10" i="2"/>
  <c r="A29" i="9"/>
  <c r="B34" i="9"/>
  <c r="A52" i="8"/>
  <c r="B45" i="8"/>
  <c r="B52" i="6"/>
  <c r="B52" i="8" l="1"/>
  <c r="B11" i="2"/>
  <c r="A34" i="9"/>
  <c r="B9" i="5"/>
  <c r="B10" i="5" l="1"/>
  <c r="B12" i="2"/>
  <c r="B11" i="5" l="1"/>
  <c r="B13" i="2"/>
  <c r="B14" i="2" l="1"/>
  <c r="B12" i="5"/>
  <c r="B13" i="5" l="1"/>
  <c r="B15" i="2"/>
  <c r="B16" i="2" l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4" i="5"/>
  <c r="H24" i="9" l="1"/>
  <c r="D29" i="9"/>
  <c r="H29" i="9"/>
  <c r="J49" i="9"/>
  <c r="J50" i="9" s="1"/>
  <c r="H16" i="9"/>
  <c r="D16" i="9"/>
  <c r="D17" i="9"/>
  <c r="J16" i="9"/>
  <c r="D34" i="9"/>
  <c r="J34" i="9"/>
  <c r="H26" i="9"/>
  <c r="D35" i="9"/>
  <c r="D25" i="9"/>
  <c r="J24" i="9"/>
  <c r="D24" i="9"/>
  <c r="D21" i="9"/>
  <c r="H36" i="9"/>
  <c r="H34" i="9"/>
  <c r="H49" i="9"/>
  <c r="B15" i="5"/>
  <c r="D39" i="9"/>
  <c r="J39" i="9"/>
  <c r="J40" i="9" s="1"/>
  <c r="D8" i="9"/>
  <c r="D9" i="9"/>
  <c r="H41" i="9"/>
  <c r="H39" i="9"/>
  <c r="H10" i="9"/>
  <c r="D40" i="9"/>
  <c r="J8" i="9"/>
  <c r="H8" i="9"/>
  <c r="D49" i="9"/>
  <c r="H51" i="9"/>
  <c r="D50" i="9"/>
  <c r="D30" i="9"/>
  <c r="H31" i="9"/>
  <c r="J29" i="9"/>
  <c r="H18" i="9"/>
  <c r="J12" i="9"/>
  <c r="F33" i="1"/>
  <c r="I55" i="1"/>
  <c r="D5" i="9"/>
  <c r="G34" i="1"/>
  <c r="J54" i="1"/>
  <c r="J20" i="9"/>
  <c r="H14" i="9"/>
  <c r="H6" i="9"/>
  <c r="G6" i="9" s="1"/>
  <c r="K6" i="9" s="1"/>
  <c r="F38" i="1"/>
  <c r="B38" i="1"/>
  <c r="B37" i="1"/>
  <c r="I51" i="1"/>
  <c r="F47" i="1"/>
  <c r="F45" i="1"/>
  <c r="I46" i="1"/>
  <c r="F54" i="1"/>
  <c r="I34" i="1"/>
  <c r="I48" i="1"/>
  <c r="G41" i="1"/>
  <c r="G48" i="1"/>
  <c r="D12" i="9"/>
  <c r="D4" i="9"/>
  <c r="J44" i="9"/>
  <c r="I41" i="1"/>
  <c r="D54" i="9"/>
  <c r="D55" i="9"/>
  <c r="B52" i="1"/>
  <c r="H44" i="9"/>
  <c r="I32" i="1"/>
  <c r="F31" i="1"/>
  <c r="I30" i="1"/>
  <c r="J38" i="1"/>
  <c r="D45" i="9"/>
  <c r="I39" i="1"/>
  <c r="D44" i="9"/>
  <c r="B44" i="1"/>
  <c r="B45" i="1"/>
  <c r="F40" i="1"/>
  <c r="H12" i="9"/>
  <c r="I37" i="1"/>
  <c r="G51" i="1"/>
  <c r="H56" i="9"/>
  <c r="I53" i="1"/>
  <c r="I44" i="1"/>
  <c r="G55" i="1"/>
  <c r="H4" i="9"/>
  <c r="G4" i="9" s="1"/>
  <c r="K4" i="9" s="1"/>
  <c r="J54" i="9"/>
  <c r="G30" i="1"/>
  <c r="D13" i="9"/>
  <c r="J47" i="1"/>
  <c r="G44" i="1"/>
  <c r="D20" i="9"/>
  <c r="B31" i="1"/>
  <c r="B51" i="1"/>
  <c r="J33" i="1"/>
  <c r="H27" i="9"/>
  <c r="J4" i="9"/>
  <c r="B30" i="1"/>
  <c r="H46" i="9"/>
  <c r="G37" i="1"/>
  <c r="J45" i="1"/>
  <c r="J52" i="1"/>
  <c r="J40" i="1"/>
  <c r="H54" i="9"/>
  <c r="F52" i="1"/>
  <c r="J31" i="1"/>
  <c r="H22" i="9"/>
  <c r="H20" i="9"/>
  <c r="J35" i="9" l="1"/>
  <c r="J51" i="9"/>
  <c r="J25" i="9"/>
  <c r="J26" i="9" s="1"/>
  <c r="J27" i="9" s="1"/>
  <c r="J30" i="9"/>
  <c r="J31" i="9" s="1"/>
  <c r="J36" i="9"/>
  <c r="J17" i="9"/>
  <c r="J18" i="9" s="1"/>
  <c r="J9" i="9"/>
  <c r="J10" i="9" s="1"/>
  <c r="J13" i="9"/>
  <c r="J14" i="9" s="1"/>
  <c r="B16" i="5"/>
  <c r="J41" i="9"/>
  <c r="J45" i="9"/>
  <c r="J46" i="9" s="1"/>
  <c r="J21" i="9"/>
  <c r="J22" i="9" s="1"/>
  <c r="J55" i="9"/>
  <c r="J56" i="9" s="1"/>
  <c r="J5" i="9"/>
  <c r="J6" i="9" s="1"/>
  <c r="B17" i="5" l="1"/>
  <c r="B18" i="5" l="1"/>
  <c r="B19" i="5" l="1"/>
  <c r="B20" i="5" l="1"/>
  <c r="B21" i="5" l="1"/>
  <c r="B22" i="5" l="1"/>
  <c r="B23" i="5" l="1"/>
  <c r="B24" i="5" l="1"/>
  <c r="B25" i="5" l="1"/>
  <c r="B26" i="5" l="1"/>
  <c r="B27" i="5" l="1"/>
  <c r="B28" i="5" l="1"/>
  <c r="B29" i="5" l="1"/>
  <c r="B30" i="5" l="1"/>
  <c r="B31" i="5" l="1"/>
  <c r="B32" i="5" l="1"/>
  <c r="B33" i="5" l="1"/>
  <c r="B34" i="5" l="1"/>
  <c r="B35" i="5" s="1"/>
  <c r="B36" i="5" s="1"/>
  <c r="B37" i="5" s="1"/>
  <c r="B38" i="5" s="1"/>
  <c r="B39" i="5" s="1"/>
  <c r="E52" i="14" l="1"/>
  <c r="J52" i="14" s="1"/>
  <c r="D54" i="14"/>
  <c r="I54" i="14" s="1"/>
  <c r="D52" i="14"/>
  <c r="I52" i="14" s="1"/>
  <c r="E46" i="14"/>
  <c r="J46" i="14" s="1"/>
  <c r="D46" i="14"/>
  <c r="I46" i="14" s="1"/>
  <c r="D48" i="14"/>
  <c r="I48" i="14" s="1"/>
  <c r="E40" i="14"/>
  <c r="J40" i="14" s="1"/>
  <c r="D40" i="14"/>
  <c r="I40" i="14" s="1"/>
  <c r="D42" i="14"/>
  <c r="I42" i="14" s="1"/>
  <c r="D34" i="14"/>
  <c r="I34" i="14" s="1"/>
  <c r="E34" i="14"/>
  <c r="J34" i="14" s="1"/>
  <c r="D36" i="14"/>
  <c r="I36" i="14" s="1"/>
  <c r="E22" i="14"/>
  <c r="J22" i="14" s="1"/>
  <c r="D28" i="14"/>
  <c r="I28" i="14" s="1"/>
  <c r="E28" i="14"/>
  <c r="J28" i="14" s="1"/>
  <c r="D24" i="14"/>
  <c r="I24" i="14" s="1"/>
  <c r="D30" i="14"/>
  <c r="I30" i="14" s="1"/>
  <c r="D22" i="14"/>
  <c r="I22" i="14" s="1"/>
  <c r="D12" i="14"/>
  <c r="D18" i="14"/>
  <c r="I18" i="14" s="1"/>
  <c r="D16" i="14"/>
  <c r="E16" i="14"/>
  <c r="D10" i="14"/>
  <c r="E10" i="14"/>
  <c r="D49" i="6"/>
  <c r="I49" i="6" s="1"/>
  <c r="D6" i="14"/>
  <c r="I5" i="14"/>
  <c r="E4" i="14"/>
  <c r="D4" i="14"/>
  <c r="C4" i="14" s="1"/>
  <c r="F4" i="14" s="1"/>
  <c r="E53" i="8"/>
  <c r="J53" i="8" s="1"/>
  <c r="D54" i="6"/>
  <c r="I54" i="6" s="1"/>
  <c r="D56" i="6"/>
  <c r="I56" i="6" s="1"/>
  <c r="D55" i="8"/>
  <c r="D53" i="6"/>
  <c r="I53" i="6" s="1"/>
  <c r="D11" i="6"/>
  <c r="I11" i="6" s="1"/>
  <c r="D54" i="8"/>
  <c r="I54" i="8" s="1"/>
  <c r="D53" i="8"/>
  <c r="I53" i="8" s="1"/>
  <c r="D55" i="6"/>
  <c r="I55" i="6" s="1"/>
  <c r="D56" i="8"/>
  <c r="I56" i="8" s="1"/>
  <c r="E53" i="6"/>
  <c r="J53" i="6" s="1"/>
  <c r="D35" i="8"/>
  <c r="D33" i="8"/>
  <c r="I33" i="8" s="1"/>
  <c r="D32" i="6"/>
  <c r="I32" i="6" s="1"/>
  <c r="E32" i="8"/>
  <c r="D34" i="8"/>
  <c r="D33" i="6"/>
  <c r="I33" i="6" s="1"/>
  <c r="D49" i="8"/>
  <c r="I49" i="8" s="1"/>
  <c r="E4" i="6"/>
  <c r="J4" i="6" s="1"/>
  <c r="D21" i="8"/>
  <c r="D46" i="8"/>
  <c r="I46" i="8" s="1"/>
  <c r="C21" i="1"/>
  <c r="H21" i="1" s="1"/>
  <c r="D46" i="6"/>
  <c r="I46" i="6" s="1"/>
  <c r="D47" i="6"/>
  <c r="I47" i="6" s="1"/>
  <c r="D19" i="6"/>
  <c r="I19" i="6" s="1"/>
  <c r="D20" i="8"/>
  <c r="D48" i="6"/>
  <c r="H25" i="1"/>
  <c r="C23" i="1"/>
  <c r="H23" i="1" s="1"/>
  <c r="B22" i="1"/>
  <c r="G22" i="1" s="1"/>
  <c r="D48" i="8"/>
  <c r="I48" i="8" s="1"/>
  <c r="B20" i="1"/>
  <c r="G20" i="1" s="1"/>
  <c r="C22" i="1"/>
  <c r="H22" i="1" s="1"/>
  <c r="B23" i="1"/>
  <c r="G23" i="1" s="1"/>
  <c r="D20" i="6"/>
  <c r="I20" i="6" s="1"/>
  <c r="B21" i="1"/>
  <c r="G21" i="1" s="1"/>
  <c r="C20" i="1"/>
  <c r="H20" i="1" s="1"/>
  <c r="D18" i="6"/>
  <c r="I18" i="6" s="1"/>
  <c r="D21" i="6"/>
  <c r="I21" i="6" s="1"/>
  <c r="D19" i="8"/>
  <c r="I19" i="8" s="1"/>
  <c r="E18" i="8"/>
  <c r="D47" i="8"/>
  <c r="I47" i="8" s="1"/>
  <c r="D5" i="6"/>
  <c r="D7" i="6"/>
  <c r="I7" i="6" s="1"/>
  <c r="C6" i="1"/>
  <c r="H6" i="1" s="1"/>
  <c r="D4" i="6"/>
  <c r="I4" i="6" s="1"/>
  <c r="E7" i="6"/>
  <c r="J7" i="6" s="1"/>
  <c r="H9" i="1"/>
  <c r="E4" i="8"/>
  <c r="J4" i="8" s="1"/>
  <c r="C5" i="1"/>
  <c r="H5" i="1" s="1"/>
  <c r="E7" i="8"/>
  <c r="J7" i="8" s="1"/>
  <c r="E5" i="6"/>
  <c r="J5" i="6" s="1"/>
  <c r="D6" i="8"/>
  <c r="I6" i="8" s="1"/>
  <c r="D5" i="8"/>
  <c r="E6" i="6"/>
  <c r="J6" i="6" s="1"/>
  <c r="B5" i="1"/>
  <c r="G5" i="1" s="1"/>
  <c r="C7" i="1"/>
  <c r="H7" i="1" s="1"/>
  <c r="E47" i="6"/>
  <c r="D7" i="8"/>
  <c r="I7" i="8" s="1"/>
  <c r="D6" i="6"/>
  <c r="I6" i="6" s="1"/>
  <c r="E6" i="8"/>
  <c r="J6" i="8" s="1"/>
  <c r="D4" i="8"/>
  <c r="I4" i="8" s="1"/>
  <c r="C4" i="1"/>
  <c r="H4" i="1" s="1"/>
  <c r="E5" i="8"/>
  <c r="J5" i="8" s="1"/>
  <c r="D34" i="6"/>
  <c r="I34" i="6" s="1"/>
  <c r="D35" i="6"/>
  <c r="I35" i="6" s="1"/>
  <c r="D32" i="8"/>
  <c r="I32" i="8" s="1"/>
  <c r="C12" i="1"/>
  <c r="H12" i="1" s="1"/>
  <c r="D39" i="8"/>
  <c r="I39" i="8" s="1"/>
  <c r="B4" i="1"/>
  <c r="G4" i="1" s="1"/>
  <c r="B6" i="1"/>
  <c r="G6" i="1" s="1"/>
  <c r="B7" i="1"/>
  <c r="G7" i="1" s="1"/>
  <c r="D41" i="6"/>
  <c r="D42" i="8"/>
  <c r="D42" i="6"/>
  <c r="E39" i="8"/>
  <c r="D40" i="8"/>
  <c r="I40" i="8" s="1"/>
  <c r="D41" i="8"/>
  <c r="D25" i="6"/>
  <c r="I25" i="6" s="1"/>
  <c r="D28" i="8"/>
  <c r="D27" i="8"/>
  <c r="D39" i="6"/>
  <c r="I39" i="6" s="1"/>
  <c r="D40" i="6"/>
  <c r="I40" i="6" s="1"/>
  <c r="D26" i="6"/>
  <c r="I26" i="6" s="1"/>
  <c r="E25" i="8"/>
  <c r="D26" i="8"/>
  <c r="I26" i="8" s="1"/>
  <c r="D28" i="6"/>
  <c r="D27" i="6"/>
  <c r="D25" i="8"/>
  <c r="I25" i="8" s="1"/>
  <c r="C14" i="1"/>
  <c r="H14" i="1" s="1"/>
  <c r="E18" i="6"/>
  <c r="H17" i="1"/>
  <c r="E11" i="8"/>
  <c r="E25" i="6"/>
  <c r="E39" i="6"/>
  <c r="B15" i="1"/>
  <c r="G15" i="1" s="1"/>
  <c r="D12" i="6"/>
  <c r="C13" i="1"/>
  <c r="H13" i="1" s="1"/>
  <c r="D12" i="8"/>
  <c r="I12" i="8" s="1"/>
  <c r="E32" i="6"/>
  <c r="D14" i="6"/>
  <c r="B12" i="1"/>
  <c r="G12" i="1" s="1"/>
  <c r="D11" i="8"/>
  <c r="I11" i="8" s="1"/>
  <c r="B14" i="1"/>
  <c r="G14" i="1" s="1"/>
  <c r="B13" i="1"/>
  <c r="G13" i="1" s="1"/>
  <c r="E11" i="6"/>
  <c r="D14" i="8"/>
  <c r="D13" i="6"/>
  <c r="D13" i="8"/>
  <c r="E46" i="8"/>
  <c r="C15" i="1"/>
  <c r="H15" i="1" s="1"/>
  <c r="J53" i="14" l="1"/>
  <c r="J54" i="14" s="1"/>
  <c r="J23" i="14"/>
  <c r="J47" i="14"/>
  <c r="J48" i="14" s="1"/>
  <c r="J35" i="14"/>
  <c r="J36" i="14" s="1"/>
  <c r="J41" i="14"/>
  <c r="J42" i="14" s="1"/>
  <c r="J24" i="14"/>
  <c r="J29" i="14"/>
  <c r="J30" i="14" s="1"/>
  <c r="I16" i="14"/>
  <c r="J16" i="14"/>
  <c r="E11" i="14"/>
  <c r="J10" i="14"/>
  <c r="I12" i="14"/>
  <c r="I10" i="14"/>
  <c r="C10" i="14"/>
  <c r="F10" i="14" s="1"/>
  <c r="I6" i="14"/>
  <c r="C6" i="14"/>
  <c r="F6" i="14" s="1"/>
  <c r="J4" i="14"/>
  <c r="E5" i="14"/>
  <c r="E6" i="14" s="1"/>
  <c r="I4" i="14"/>
  <c r="E55" i="8"/>
  <c r="J55" i="8" s="1"/>
  <c r="I55" i="8"/>
  <c r="E54" i="8"/>
  <c r="J54" i="8" s="1"/>
  <c r="E56" i="6"/>
  <c r="J56" i="6" s="1"/>
  <c r="E55" i="6"/>
  <c r="J55" i="6" s="1"/>
  <c r="E56" i="8"/>
  <c r="J56" i="8" s="1"/>
  <c r="I6" i="1"/>
  <c r="E54" i="6"/>
  <c r="J54" i="6" s="1"/>
  <c r="J32" i="8"/>
  <c r="E33" i="8"/>
  <c r="J33" i="8" s="1"/>
  <c r="I34" i="8"/>
  <c r="E34" i="8"/>
  <c r="J34" i="8" s="1"/>
  <c r="I35" i="8"/>
  <c r="E35" i="8"/>
  <c r="J35" i="8" s="1"/>
  <c r="I13" i="1"/>
  <c r="I7" i="1"/>
  <c r="I4" i="1"/>
  <c r="E46" i="6"/>
  <c r="J47" i="6"/>
  <c r="C4" i="8"/>
  <c r="I5" i="8"/>
  <c r="I5" i="1"/>
  <c r="I20" i="8"/>
  <c r="E20" i="8"/>
  <c r="J20" i="8" s="1"/>
  <c r="I21" i="1"/>
  <c r="I21" i="8"/>
  <c r="E21" i="8"/>
  <c r="J21" i="8" s="1"/>
  <c r="I5" i="6"/>
  <c r="C4" i="6"/>
  <c r="E19" i="8"/>
  <c r="J19" i="8" s="1"/>
  <c r="J18" i="8"/>
  <c r="I20" i="1"/>
  <c r="I22" i="1"/>
  <c r="I23" i="1"/>
  <c r="I48" i="6"/>
  <c r="E48" i="6"/>
  <c r="J48" i="6" s="1"/>
  <c r="J46" i="8"/>
  <c r="E49" i="8"/>
  <c r="J49" i="8" s="1"/>
  <c r="E47" i="8"/>
  <c r="J47" i="8" s="1"/>
  <c r="E48" i="8"/>
  <c r="J48" i="8" s="1"/>
  <c r="E13" i="6"/>
  <c r="J13" i="6" s="1"/>
  <c r="I13" i="6"/>
  <c r="E12" i="6"/>
  <c r="J12" i="6" s="1"/>
  <c r="J11" i="6"/>
  <c r="J32" i="6"/>
  <c r="E33" i="6"/>
  <c r="J33" i="6" s="1"/>
  <c r="E35" i="6"/>
  <c r="J35" i="6" s="1"/>
  <c r="E34" i="6"/>
  <c r="J34" i="6" s="1"/>
  <c r="J25" i="6"/>
  <c r="E26" i="6"/>
  <c r="J26" i="6" s="1"/>
  <c r="I14" i="1"/>
  <c r="I27" i="6"/>
  <c r="E27" i="6"/>
  <c r="J27" i="6" s="1"/>
  <c r="I28" i="8"/>
  <c r="E28" i="8"/>
  <c r="J28" i="8" s="1"/>
  <c r="E41" i="8"/>
  <c r="J41" i="8" s="1"/>
  <c r="I41" i="8"/>
  <c r="E40" i="8"/>
  <c r="J40" i="8" s="1"/>
  <c r="J39" i="8"/>
  <c r="I42" i="8"/>
  <c r="E42" i="8"/>
  <c r="J42" i="8" s="1"/>
  <c r="I12" i="1"/>
  <c r="I15" i="1"/>
  <c r="C11" i="8"/>
  <c r="E13" i="8"/>
  <c r="J13" i="8" s="1"/>
  <c r="I13" i="8"/>
  <c r="I14" i="8"/>
  <c r="E14" i="8"/>
  <c r="J14" i="8" s="1"/>
  <c r="E14" i="6"/>
  <c r="J14" i="6" s="1"/>
  <c r="I14" i="6"/>
  <c r="C11" i="6"/>
  <c r="I12" i="6"/>
  <c r="E40" i="6"/>
  <c r="J40" i="6" s="1"/>
  <c r="J39" i="6"/>
  <c r="J11" i="8"/>
  <c r="E12" i="8"/>
  <c r="J12" i="8" s="1"/>
  <c r="E21" i="6"/>
  <c r="J21" i="6" s="1"/>
  <c r="E20" i="6"/>
  <c r="J20" i="6" s="1"/>
  <c r="E19" i="6"/>
  <c r="J19" i="6" s="1"/>
  <c r="J18" i="6"/>
  <c r="I28" i="6"/>
  <c r="E28" i="6"/>
  <c r="J28" i="6" s="1"/>
  <c r="J25" i="8"/>
  <c r="E26" i="8"/>
  <c r="J26" i="8" s="1"/>
  <c r="I27" i="8"/>
  <c r="E27" i="8"/>
  <c r="J27" i="8" s="1"/>
  <c r="I42" i="6"/>
  <c r="E42" i="6"/>
  <c r="J42" i="6" s="1"/>
  <c r="I41" i="6"/>
  <c r="E41" i="6"/>
  <c r="J41" i="6" s="1"/>
  <c r="J17" i="14" l="1"/>
  <c r="J18" i="14" s="1"/>
  <c r="J11" i="14"/>
  <c r="J12" i="14" s="1"/>
  <c r="J5" i="14"/>
  <c r="J6" i="14"/>
  <c r="F4" i="6"/>
  <c r="K4" i="6"/>
  <c r="H4" i="6"/>
  <c r="F4" i="8"/>
  <c r="K4" i="8"/>
  <c r="H4" i="8"/>
  <c r="J46" i="6"/>
  <c r="E49" i="6"/>
  <c r="J49" i="6" s="1"/>
  <c r="K11" i="8"/>
  <c r="F11" i="8"/>
  <c r="H11" i="8"/>
  <c r="K11" i="6"/>
  <c r="H11" i="6"/>
  <c r="F11" i="6"/>
</calcChain>
</file>

<file path=xl/sharedStrings.xml><?xml version="1.0" encoding="utf-8"?>
<sst xmlns="http://schemas.openxmlformats.org/spreadsheetml/2006/main" count="556" uniqueCount="142">
  <si>
    <t>Lösung:</t>
  </si>
  <si>
    <t>Für neue Zufallswerte</t>
  </si>
  <si>
    <t>F9 drücken</t>
  </si>
  <si>
    <t>x</t>
  </si>
  <si>
    <t>y</t>
  </si>
  <si>
    <t>Tüten Gummibärchen</t>
  </si>
  <si>
    <t>P</t>
  </si>
  <si>
    <t>Anz 1</t>
  </si>
  <si>
    <t>Anz 2</t>
  </si>
  <si>
    <t>Preis 1</t>
  </si>
  <si>
    <t>Preis 2</t>
  </si>
  <si>
    <t>min (cent)</t>
  </si>
  <si>
    <t>max (cent)</t>
  </si>
  <si>
    <t>=</t>
  </si>
  <si>
    <t>Tafeln Schokolade</t>
  </si>
  <si>
    <t>Packungen Kekse</t>
  </si>
  <si>
    <t>Stücke Butter</t>
  </si>
  <si>
    <t>Dosen Cola</t>
  </si>
  <si>
    <t>Tüten Chips</t>
  </si>
  <si>
    <t>Dosen Ananas</t>
  </si>
  <si>
    <t>Brötchen</t>
  </si>
  <si>
    <t>Brezeln</t>
  </si>
  <si>
    <t>Stücke Seife</t>
  </si>
  <si>
    <t>Gurken</t>
  </si>
  <si>
    <t>Becher Joghurt</t>
  </si>
  <si>
    <t>Flaschen Sekt</t>
  </si>
  <si>
    <t>Packungen Käseaufschnitt</t>
  </si>
  <si>
    <t>Liter Orangensaft</t>
  </si>
  <si>
    <t>Köpfe Salat</t>
  </si>
  <si>
    <t>Gläser Marmelade</t>
  </si>
  <si>
    <t>Flaschen Öl</t>
  </si>
  <si>
    <t>Packungen Eis</t>
  </si>
  <si>
    <t>Packungen Schokoriegel</t>
  </si>
  <si>
    <t>Becher Schlagsahne</t>
  </si>
  <si>
    <t>Liter Wasser</t>
  </si>
  <si>
    <t>Liter Apfelschorle</t>
  </si>
  <si>
    <t>Päckchen Apfelmus</t>
  </si>
  <si>
    <t>Packungen Toast</t>
  </si>
  <si>
    <t>Packungen Quarkstrudel</t>
  </si>
  <si>
    <t>Packungen Cornflakes</t>
  </si>
  <si>
    <t>Gläser Nussnougatcreme</t>
  </si>
  <si>
    <t>Päckchen Haferflocken</t>
  </si>
  <si>
    <t>Päckchen Salzstangen</t>
  </si>
  <si>
    <t>Päckchen Brausepulver</t>
  </si>
  <si>
    <t>Gläser Senf</t>
  </si>
  <si>
    <t>Pakete Waschpulver</t>
  </si>
  <si>
    <t>Päckchen Spülmaschinentabs</t>
  </si>
  <si>
    <t>Dosen Bohnen</t>
  </si>
  <si>
    <t>Gläser Gurken</t>
  </si>
  <si>
    <t>Flaschen Tomatenketchup</t>
  </si>
  <si>
    <t>x1</t>
  </si>
  <si>
    <t>y1</t>
  </si>
  <si>
    <t>x2</t>
  </si>
  <si>
    <t>y2</t>
  </si>
  <si>
    <t>x3</t>
  </si>
  <si>
    <t>y3</t>
  </si>
  <si>
    <t>x4</t>
  </si>
  <si>
    <t>y4</t>
  </si>
  <si>
    <t>p1</t>
  </si>
  <si>
    <t>p2</t>
  </si>
  <si>
    <t>p3</t>
  </si>
  <si>
    <t>p4</t>
  </si>
  <si>
    <t>Aufgabe 2: Berechne mit Dreisatz</t>
  </si>
  <si>
    <t>Aufgabe 1: Ist die Zuordnung proportional?</t>
  </si>
  <si>
    <t>P = y : x</t>
  </si>
  <si>
    <t xml:space="preserve">Es folgt: </t>
  </si>
  <si>
    <t xml:space="preserve"> </t>
  </si>
  <si>
    <t>Proportionale Zuordnungen</t>
  </si>
  <si>
    <t>www.mathekars.de</t>
  </si>
  <si>
    <t>Bitte ins grüne Feld Leertaste und dann Enter drücken</t>
  </si>
  <si>
    <t>www.schlauistwow.de</t>
  </si>
  <si>
    <t>Dreisatz: Textaufgaben</t>
  </si>
  <si>
    <t>Lösung</t>
  </si>
  <si>
    <t>Lege dir vor dem Rechnen jeder Aufgabe eine Tabelle an!</t>
  </si>
  <si>
    <t>Arbeiter</t>
  </si>
  <si>
    <t>6 Arbeiter brauchen 16,83 Stunden.</t>
  </si>
  <si>
    <t>Wie lange brauchen 7 Arbeiter</t>
  </si>
  <si>
    <t>19 Arbeiter brauchen 4,47 Stunden.</t>
  </si>
  <si>
    <t>Wie lange brauchen 6 Arbeiter</t>
  </si>
  <si>
    <t>20 Arbeiter brauchen 9,55 Stunden.</t>
  </si>
  <si>
    <t>Wie lange brauchen 8 Arbeiter</t>
  </si>
  <si>
    <t>3 Arbeiter brauchen 40,00 Stunden.</t>
  </si>
  <si>
    <t>Wie lange brauchen 19 Arbeiter</t>
  </si>
  <si>
    <t>4 Arbeiter brauchen 27,50 Stunden.</t>
  </si>
  <si>
    <t>Wie lange brauchen 5 Arbeiter</t>
  </si>
  <si>
    <t>18 Arbeiter brauchen 6,00 Stunden.</t>
  </si>
  <si>
    <t>4 Arbeiter brauchen 46,25 Stunden.</t>
  </si>
  <si>
    <t>15 Arbeiter brauchen 1,93 Stunden.</t>
  </si>
  <si>
    <t>18 Arbeiter brauchen 2,28 Stunden.</t>
  </si>
  <si>
    <t>Wie lange brauchen 10 Arbeiter</t>
  </si>
  <si>
    <t>11 Arbeiter brauchen 11,00 Stunden.</t>
  </si>
  <si>
    <t>Wie lange brauchen 12 Arbeiter</t>
  </si>
  <si>
    <t>2 Arbeiter brauchen 44,00 Stunden.</t>
  </si>
  <si>
    <t>7 Arbeiter brauchen 5,43 Stunden.</t>
  </si>
  <si>
    <t>Wie lange brauchen 3 Arbeiter</t>
  </si>
  <si>
    <t>19 Arbeiter brauchen 25,79 Stunden.</t>
  </si>
  <si>
    <t>Wie lange brauchen 15 Arbeiter</t>
  </si>
  <si>
    <t>16 Arbeiter brauchen 11,25 Stunden.</t>
  </si>
  <si>
    <t>Wie lange brauchen 17 Arbeiter</t>
  </si>
  <si>
    <t>12 Arbeiter brauchen 10,33 Stunden.</t>
  </si>
  <si>
    <t>Wie lange brauchen 9 Arbeiter</t>
  </si>
  <si>
    <t>18 Arbeiter brauchen 3,94 Stunden.</t>
  </si>
  <si>
    <t>Wie lange brauchen 11 Arbeiter</t>
  </si>
  <si>
    <t>21 Arbeiter brauchen 7,95 Stunden.</t>
  </si>
  <si>
    <t>9 Arbeiter brauchen 28,33 Stunden.</t>
  </si>
  <si>
    <t>Wie lange brauchen 21 Arbeiter</t>
  </si>
  <si>
    <t>12 Arbeiter brauchen 10,00 Stunden.</t>
  </si>
  <si>
    <t>Wie lange brauchen 13 Arbeiter</t>
  </si>
  <si>
    <t>7 Arbeiter brauchen 24,14 Stunden.</t>
  </si>
  <si>
    <t>Wie lange brauchen 18 Arbeiter</t>
  </si>
  <si>
    <t>17 Arbeiter brauchen 3,82 Stunden.</t>
  </si>
  <si>
    <t>4 Arbeiter brauchen 26,75 Stunden.</t>
  </si>
  <si>
    <t>3 Arbeiter brauchen 46,33 Stunden.</t>
  </si>
  <si>
    <t>Wie lange brauchen 22 Arbeiter</t>
  </si>
  <si>
    <t>19 Arbeiter brauchen 3,53 Stunden.</t>
  </si>
  <si>
    <t>4 Arbeiter brauchen 45,75 Stunden.</t>
  </si>
  <si>
    <t>5 Arbeiter brauchen 46,60 Stunden.</t>
  </si>
  <si>
    <t>Wie lange brauchen 14 Arbeiter</t>
  </si>
  <si>
    <t>7 Arbeiter brauchen 27,57 Stunden.</t>
  </si>
  <si>
    <t>13 Arbeiter brauchen 12,15 Stunden.</t>
  </si>
  <si>
    <t>19 Arbeiter brauchen 2,42 Stunden.</t>
  </si>
  <si>
    <t>3 Arbeiter brauchen 49,67 Stunden.</t>
  </si>
  <si>
    <t>Wie lange brauchen 4 Arbeiter</t>
  </si>
  <si>
    <t>21 Arbeiter brauchen 6,00 Stunden.</t>
  </si>
  <si>
    <t>19 Arbeiter brauchen 4,53 Stunden.</t>
  </si>
  <si>
    <t>12 Arbeiter brauchen 12,33 Stunden.</t>
  </si>
  <si>
    <t>10 Arbeiter brauchen 95,50 Stunden.</t>
  </si>
  <si>
    <t>21 Arbeiter brauchen 15,33 Stunden.</t>
  </si>
  <si>
    <t>8 Arbeiter brauchen 20,75 Stunden.</t>
  </si>
  <si>
    <t>19 Arbeiter brauchen 2,16 Stunden.</t>
  </si>
  <si>
    <t>1)</t>
  </si>
  <si>
    <t>2)</t>
  </si>
  <si>
    <t>3)</t>
  </si>
  <si>
    <t>4)</t>
  </si>
  <si>
    <t>5)</t>
  </si>
  <si>
    <t>6)</t>
  </si>
  <si>
    <t>7)</t>
  </si>
  <si>
    <t>Proportionale Zuordnung</t>
  </si>
  <si>
    <t>8)</t>
  </si>
  <si>
    <t>9)</t>
  </si>
  <si>
    <t>Antiproportionale Zuordnung</t>
  </si>
  <si>
    <t>Lösungen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</si>
</sst>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12"/>
      <color theme="3" tint="-0.249977111117893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u/>
      <sz val="12"/>
      <color theme="0"/>
      <name val="Arial"/>
      <family val="2"/>
    </font>
    <font>
      <sz val="11"/>
      <name val="Arial"/>
      <family val="2"/>
    </font>
    <font>
      <sz val="11"/>
      <color theme="3" tint="-0.249977111117893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3" fillId="0" borderId="0" xfId="0" applyFont="1" applyAlignment="1"/>
    <xf numFmtId="0" fontId="0" fillId="6" borderId="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3" fillId="0" borderId="0" xfId="0" applyFont="1"/>
    <xf numFmtId="2" fontId="0" fillId="0" borderId="0" xfId="0" applyNumberFormat="1"/>
    <xf numFmtId="0" fontId="1" fillId="0" borderId="6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3" fillId="0" borderId="0" xfId="0" applyFont="1"/>
    <xf numFmtId="0" fontId="13" fillId="8" borderId="2" xfId="0" applyFont="1" applyFill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6" fillId="5" borderId="0" xfId="0" applyFont="1" applyFill="1" applyAlignment="1"/>
    <xf numFmtId="0" fontId="16" fillId="0" borderId="4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8" borderId="2" xfId="0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2" fontId="17" fillId="0" borderId="7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0" xfId="0" applyFont="1"/>
    <xf numFmtId="1" fontId="19" fillId="0" borderId="2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0" borderId="7" xfId="0" applyNumberFormat="1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144117</xdr:colOff>
      <xdr:row>31</xdr:row>
      <xdr:rowOff>124985</xdr:rowOff>
    </xdr:from>
    <xdr:to>
      <xdr:col>6</xdr:col>
      <xdr:colOff>265900</xdr:colOff>
      <xdr:row>33</xdr:row>
      <xdr:rowOff>92566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7297B4B0-1E20-4FC9-AB1C-D22B2FF7908B}"/>
            </a:ext>
          </a:extLst>
        </xdr:cNvPr>
        <xdr:cNvSpPr/>
      </xdr:nvSpPr>
      <xdr:spPr>
        <a:xfrm>
          <a:off x="3573117" y="3843545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29</xdr:row>
      <xdr:rowOff>66261</xdr:rowOff>
    </xdr:from>
    <xdr:to>
      <xdr:col>6</xdr:col>
      <xdr:colOff>263312</xdr:colOff>
      <xdr:row>31</xdr:row>
      <xdr:rowOff>41413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70736195-EEA7-4DA4-8EF3-E1F51D9E0E48}"/>
            </a:ext>
          </a:extLst>
        </xdr:cNvPr>
        <xdr:cNvSpPr/>
      </xdr:nvSpPr>
      <xdr:spPr>
        <a:xfrm>
          <a:off x="3569804" y="3466686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29</xdr:row>
      <xdr:rowOff>77855</xdr:rowOff>
    </xdr:from>
    <xdr:to>
      <xdr:col>8</xdr:col>
      <xdr:colOff>718769</xdr:colOff>
      <xdr:row>31</xdr:row>
      <xdr:rowOff>43663</xdr:rowOff>
    </xdr:to>
    <xdr:sp macro="" textlink="">
      <xdr:nvSpPr>
        <xdr:cNvPr id="22" name="Nach rechts gekrümmter Pfeil 21">
          <a:extLst>
            <a:ext uri="{FF2B5EF4-FFF2-40B4-BE49-F238E27FC236}">
              <a16:creationId xmlns:a16="http://schemas.microsoft.com/office/drawing/2014/main" id="{4139A7DD-E2F6-44EE-B9D5-3441EEBC5E08}"/>
            </a:ext>
          </a:extLst>
        </xdr:cNvPr>
        <xdr:cNvSpPr/>
      </xdr:nvSpPr>
      <xdr:spPr>
        <a:xfrm flipH="1">
          <a:off x="5163383" y="3478280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31</xdr:row>
      <xdr:rowOff>97733</xdr:rowOff>
    </xdr:from>
    <xdr:to>
      <xdr:col>8</xdr:col>
      <xdr:colOff>720757</xdr:colOff>
      <xdr:row>33</xdr:row>
      <xdr:rowOff>72886</xdr:rowOff>
    </xdr:to>
    <xdr:sp macro="" textlink="">
      <xdr:nvSpPr>
        <xdr:cNvPr id="23" name="Nach rechts gekrümmter Pfeil 22">
          <a:extLst>
            <a:ext uri="{FF2B5EF4-FFF2-40B4-BE49-F238E27FC236}">
              <a16:creationId xmlns:a16="http://schemas.microsoft.com/office/drawing/2014/main" id="{0A4D0EAC-89B8-4CE6-98D8-DD17A2D99F4A}"/>
            </a:ext>
          </a:extLst>
        </xdr:cNvPr>
        <xdr:cNvSpPr/>
      </xdr:nvSpPr>
      <xdr:spPr>
        <a:xfrm flipH="1">
          <a:off x="5150131" y="3822008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144117</xdr:colOff>
      <xdr:row>38</xdr:row>
      <xdr:rowOff>124985</xdr:rowOff>
    </xdr:from>
    <xdr:to>
      <xdr:col>6</xdr:col>
      <xdr:colOff>265900</xdr:colOff>
      <xdr:row>40</xdr:row>
      <xdr:rowOff>92566</xdr:rowOff>
    </xdr:to>
    <xdr:sp macro="" textlink="">
      <xdr:nvSpPr>
        <xdr:cNvPr id="24" name="Nach rechts gekrümmter Pfeil 23">
          <a:extLst>
            <a:ext uri="{FF2B5EF4-FFF2-40B4-BE49-F238E27FC236}">
              <a16:creationId xmlns:a16="http://schemas.microsoft.com/office/drawing/2014/main" id="{FB7D3E51-2E4D-4E99-BC19-8B4216F8E71B}"/>
            </a:ext>
          </a:extLst>
        </xdr:cNvPr>
        <xdr:cNvSpPr/>
      </xdr:nvSpPr>
      <xdr:spPr>
        <a:xfrm>
          <a:off x="3573117" y="4977020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36</xdr:row>
      <xdr:rowOff>66261</xdr:rowOff>
    </xdr:from>
    <xdr:to>
      <xdr:col>6</xdr:col>
      <xdr:colOff>263312</xdr:colOff>
      <xdr:row>38</xdr:row>
      <xdr:rowOff>41413</xdr:rowOff>
    </xdr:to>
    <xdr:sp macro="" textlink="">
      <xdr:nvSpPr>
        <xdr:cNvPr id="25" name="Nach rechts gekrümmter Pfeil 24">
          <a:extLst>
            <a:ext uri="{FF2B5EF4-FFF2-40B4-BE49-F238E27FC236}">
              <a16:creationId xmlns:a16="http://schemas.microsoft.com/office/drawing/2014/main" id="{C45775FB-FFF6-4AFC-95B6-75DEC7979CDA}"/>
            </a:ext>
          </a:extLst>
        </xdr:cNvPr>
        <xdr:cNvSpPr/>
      </xdr:nvSpPr>
      <xdr:spPr>
        <a:xfrm>
          <a:off x="3569804" y="4600161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36</xdr:row>
      <xdr:rowOff>77855</xdr:rowOff>
    </xdr:from>
    <xdr:to>
      <xdr:col>8</xdr:col>
      <xdr:colOff>718769</xdr:colOff>
      <xdr:row>38</xdr:row>
      <xdr:rowOff>43663</xdr:rowOff>
    </xdr:to>
    <xdr:sp macro="" textlink="">
      <xdr:nvSpPr>
        <xdr:cNvPr id="26" name="Nach rechts gekrümmter Pfeil 25">
          <a:extLst>
            <a:ext uri="{FF2B5EF4-FFF2-40B4-BE49-F238E27FC236}">
              <a16:creationId xmlns:a16="http://schemas.microsoft.com/office/drawing/2014/main" id="{6804EB23-1D77-4026-B61B-9BE8B6C5C5DD}"/>
            </a:ext>
          </a:extLst>
        </xdr:cNvPr>
        <xdr:cNvSpPr/>
      </xdr:nvSpPr>
      <xdr:spPr>
        <a:xfrm flipH="1">
          <a:off x="5163383" y="4611755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38</xdr:row>
      <xdr:rowOff>97733</xdr:rowOff>
    </xdr:from>
    <xdr:to>
      <xdr:col>8</xdr:col>
      <xdr:colOff>720757</xdr:colOff>
      <xdr:row>40</xdr:row>
      <xdr:rowOff>72886</xdr:rowOff>
    </xdr:to>
    <xdr:sp macro="" textlink="">
      <xdr:nvSpPr>
        <xdr:cNvPr id="27" name="Nach rechts gekrümmter Pfeil 26">
          <a:extLst>
            <a:ext uri="{FF2B5EF4-FFF2-40B4-BE49-F238E27FC236}">
              <a16:creationId xmlns:a16="http://schemas.microsoft.com/office/drawing/2014/main" id="{BBACB319-9E80-4E83-9317-C9D75DD86615}"/>
            </a:ext>
          </a:extLst>
        </xdr:cNvPr>
        <xdr:cNvSpPr/>
      </xdr:nvSpPr>
      <xdr:spPr>
        <a:xfrm flipH="1">
          <a:off x="5150131" y="4955483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144117</xdr:colOff>
      <xdr:row>45</xdr:row>
      <xdr:rowOff>124985</xdr:rowOff>
    </xdr:from>
    <xdr:to>
      <xdr:col>6</xdr:col>
      <xdr:colOff>265900</xdr:colOff>
      <xdr:row>47</xdr:row>
      <xdr:rowOff>92566</xdr:rowOff>
    </xdr:to>
    <xdr:sp macro="" textlink="">
      <xdr:nvSpPr>
        <xdr:cNvPr id="28" name="Nach rechts gekrümmter Pfeil 27">
          <a:extLst>
            <a:ext uri="{FF2B5EF4-FFF2-40B4-BE49-F238E27FC236}">
              <a16:creationId xmlns:a16="http://schemas.microsoft.com/office/drawing/2014/main" id="{7A5FF0F9-D835-4FE9-AFCC-BE11AAF5F95E}"/>
            </a:ext>
          </a:extLst>
        </xdr:cNvPr>
        <xdr:cNvSpPr/>
      </xdr:nvSpPr>
      <xdr:spPr>
        <a:xfrm>
          <a:off x="3573117" y="6110495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43</xdr:row>
      <xdr:rowOff>66261</xdr:rowOff>
    </xdr:from>
    <xdr:to>
      <xdr:col>6</xdr:col>
      <xdr:colOff>263312</xdr:colOff>
      <xdr:row>45</xdr:row>
      <xdr:rowOff>41413</xdr:rowOff>
    </xdr:to>
    <xdr:sp macro="" textlink="">
      <xdr:nvSpPr>
        <xdr:cNvPr id="29" name="Nach rechts gekrümmter Pfeil 28">
          <a:extLst>
            <a:ext uri="{FF2B5EF4-FFF2-40B4-BE49-F238E27FC236}">
              <a16:creationId xmlns:a16="http://schemas.microsoft.com/office/drawing/2014/main" id="{4B124C59-CC79-4429-B0B6-AEE78BF07BA6}"/>
            </a:ext>
          </a:extLst>
        </xdr:cNvPr>
        <xdr:cNvSpPr/>
      </xdr:nvSpPr>
      <xdr:spPr>
        <a:xfrm>
          <a:off x="3569804" y="5733636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43</xdr:row>
      <xdr:rowOff>77855</xdr:rowOff>
    </xdr:from>
    <xdr:to>
      <xdr:col>8</xdr:col>
      <xdr:colOff>718769</xdr:colOff>
      <xdr:row>45</xdr:row>
      <xdr:rowOff>43663</xdr:rowOff>
    </xdr:to>
    <xdr:sp macro="" textlink="">
      <xdr:nvSpPr>
        <xdr:cNvPr id="30" name="Nach rechts gekrümmter Pfeil 29">
          <a:extLst>
            <a:ext uri="{FF2B5EF4-FFF2-40B4-BE49-F238E27FC236}">
              <a16:creationId xmlns:a16="http://schemas.microsoft.com/office/drawing/2014/main" id="{0E1FF190-3E0D-4F53-AE56-35D0C132D01F}"/>
            </a:ext>
          </a:extLst>
        </xdr:cNvPr>
        <xdr:cNvSpPr/>
      </xdr:nvSpPr>
      <xdr:spPr>
        <a:xfrm flipH="1">
          <a:off x="5163383" y="5745230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45</xdr:row>
      <xdr:rowOff>97733</xdr:rowOff>
    </xdr:from>
    <xdr:to>
      <xdr:col>8</xdr:col>
      <xdr:colOff>720757</xdr:colOff>
      <xdr:row>47</xdr:row>
      <xdr:rowOff>72886</xdr:rowOff>
    </xdr:to>
    <xdr:sp macro="" textlink="">
      <xdr:nvSpPr>
        <xdr:cNvPr id="31" name="Nach rechts gekrümmter Pfeil 30">
          <a:extLst>
            <a:ext uri="{FF2B5EF4-FFF2-40B4-BE49-F238E27FC236}">
              <a16:creationId xmlns:a16="http://schemas.microsoft.com/office/drawing/2014/main" id="{C071C83A-C3B6-4594-B997-5E49390112E5}"/>
            </a:ext>
          </a:extLst>
        </xdr:cNvPr>
        <xdr:cNvSpPr/>
      </xdr:nvSpPr>
      <xdr:spPr>
        <a:xfrm flipH="1">
          <a:off x="5150131" y="6088958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144117</xdr:colOff>
      <xdr:row>52</xdr:row>
      <xdr:rowOff>124985</xdr:rowOff>
    </xdr:from>
    <xdr:to>
      <xdr:col>6</xdr:col>
      <xdr:colOff>265900</xdr:colOff>
      <xdr:row>54</xdr:row>
      <xdr:rowOff>92566</xdr:rowOff>
    </xdr:to>
    <xdr:sp macro="" textlink="">
      <xdr:nvSpPr>
        <xdr:cNvPr id="32" name="Nach rechts gekrümmter Pfeil 31">
          <a:extLst>
            <a:ext uri="{FF2B5EF4-FFF2-40B4-BE49-F238E27FC236}">
              <a16:creationId xmlns:a16="http://schemas.microsoft.com/office/drawing/2014/main" id="{A5C31B65-72E3-42B6-9B6C-61F6CE38E4DB}"/>
            </a:ext>
          </a:extLst>
        </xdr:cNvPr>
        <xdr:cNvSpPr/>
      </xdr:nvSpPr>
      <xdr:spPr>
        <a:xfrm>
          <a:off x="3573117" y="7243970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50</xdr:row>
      <xdr:rowOff>66261</xdr:rowOff>
    </xdr:from>
    <xdr:to>
      <xdr:col>6</xdr:col>
      <xdr:colOff>263312</xdr:colOff>
      <xdr:row>52</xdr:row>
      <xdr:rowOff>41413</xdr:rowOff>
    </xdr:to>
    <xdr:sp macro="" textlink="">
      <xdr:nvSpPr>
        <xdr:cNvPr id="33" name="Nach rechts gekrümmter Pfeil 32">
          <a:extLst>
            <a:ext uri="{FF2B5EF4-FFF2-40B4-BE49-F238E27FC236}">
              <a16:creationId xmlns:a16="http://schemas.microsoft.com/office/drawing/2014/main" id="{E21D7A8F-6BA1-46AB-90E2-37D0C23E953C}"/>
            </a:ext>
          </a:extLst>
        </xdr:cNvPr>
        <xdr:cNvSpPr/>
      </xdr:nvSpPr>
      <xdr:spPr>
        <a:xfrm>
          <a:off x="3569804" y="6867111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50</xdr:row>
      <xdr:rowOff>77855</xdr:rowOff>
    </xdr:from>
    <xdr:to>
      <xdr:col>8</xdr:col>
      <xdr:colOff>718769</xdr:colOff>
      <xdr:row>52</xdr:row>
      <xdr:rowOff>43663</xdr:rowOff>
    </xdr:to>
    <xdr:sp macro="" textlink="">
      <xdr:nvSpPr>
        <xdr:cNvPr id="34" name="Nach rechts gekrümmter Pfeil 33">
          <a:extLst>
            <a:ext uri="{FF2B5EF4-FFF2-40B4-BE49-F238E27FC236}">
              <a16:creationId xmlns:a16="http://schemas.microsoft.com/office/drawing/2014/main" id="{1A3160DE-1550-4115-BE18-F9DF204CC81B}"/>
            </a:ext>
          </a:extLst>
        </xdr:cNvPr>
        <xdr:cNvSpPr/>
      </xdr:nvSpPr>
      <xdr:spPr>
        <a:xfrm flipH="1">
          <a:off x="5163383" y="6878705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52</xdr:row>
      <xdr:rowOff>97733</xdr:rowOff>
    </xdr:from>
    <xdr:to>
      <xdr:col>8</xdr:col>
      <xdr:colOff>720757</xdr:colOff>
      <xdr:row>54</xdr:row>
      <xdr:rowOff>72886</xdr:rowOff>
    </xdr:to>
    <xdr:sp macro="" textlink="">
      <xdr:nvSpPr>
        <xdr:cNvPr id="35" name="Nach rechts gekrümmter Pfeil 34">
          <a:extLst>
            <a:ext uri="{FF2B5EF4-FFF2-40B4-BE49-F238E27FC236}">
              <a16:creationId xmlns:a16="http://schemas.microsoft.com/office/drawing/2014/main" id="{912B7BD4-A6A1-44C8-B78F-9F639A4CB976}"/>
            </a:ext>
          </a:extLst>
        </xdr:cNvPr>
        <xdr:cNvSpPr/>
      </xdr:nvSpPr>
      <xdr:spPr>
        <a:xfrm flipH="1">
          <a:off x="5150131" y="7222433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91440</xdr:rowOff>
    </xdr:from>
    <xdr:to>
      <xdr:col>5</xdr:col>
      <xdr:colOff>142875</xdr:colOff>
      <xdr:row>4</xdr:row>
      <xdr:rowOff>105107</xdr:rowOff>
    </xdr:to>
    <xdr:sp macro="" textlink="">
      <xdr:nvSpPr>
        <xdr:cNvPr id="3" name="Nach links gekrümmter Pfeil 2">
          <a:extLst>
            <a:ext uri="{FF2B5EF4-FFF2-40B4-BE49-F238E27FC236}">
              <a16:creationId xmlns:a16="http://schemas.microsoft.com/office/drawing/2014/main" id="{2D6C8428-C0D8-4109-B96B-92F480A15CAB}"/>
            </a:ext>
          </a:extLst>
        </xdr:cNvPr>
        <xdr:cNvSpPr/>
      </xdr:nvSpPr>
      <xdr:spPr>
        <a:xfrm>
          <a:off x="3086100" y="571500"/>
          <a:ext cx="104775" cy="180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10</xdr:col>
      <xdr:colOff>1</xdr:colOff>
      <xdr:row>3</xdr:row>
      <xdr:rowOff>0</xdr:rowOff>
    </xdr:from>
    <xdr:to>
      <xdr:col>10</xdr:col>
      <xdr:colOff>133351</xdr:colOff>
      <xdr:row>4</xdr:row>
      <xdr:rowOff>129653</xdr:rowOff>
    </xdr:to>
    <xdr:sp macro="" textlink="">
      <xdr:nvSpPr>
        <xdr:cNvPr id="6" name="Nach links gekrümmter Pfeil 5">
          <a:extLst>
            <a:ext uri="{FF2B5EF4-FFF2-40B4-BE49-F238E27FC236}">
              <a16:creationId xmlns:a16="http://schemas.microsoft.com/office/drawing/2014/main" id="{87429CBD-3773-4336-A188-8D9C57E90F24}"/>
            </a:ext>
          </a:extLst>
        </xdr:cNvPr>
        <xdr:cNvSpPr/>
      </xdr:nvSpPr>
      <xdr:spPr>
        <a:xfrm>
          <a:off x="6858001" y="485775"/>
          <a:ext cx="133350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38100</xdr:colOff>
      <xdr:row>10</xdr:row>
      <xdr:rowOff>91440</xdr:rowOff>
    </xdr:from>
    <xdr:to>
      <xdr:col>5</xdr:col>
      <xdr:colOff>142875</xdr:colOff>
      <xdr:row>11</xdr:row>
      <xdr:rowOff>105107</xdr:rowOff>
    </xdr:to>
    <xdr:sp macro="" textlink="">
      <xdr:nvSpPr>
        <xdr:cNvPr id="8" name="Nach links gekrümmter Pfeil 7">
          <a:extLst>
            <a:ext uri="{FF2B5EF4-FFF2-40B4-BE49-F238E27FC236}">
              <a16:creationId xmlns:a16="http://schemas.microsoft.com/office/drawing/2014/main" id="{7E881B2A-D5F2-4DDD-900E-D621DA3E53AF}"/>
            </a:ext>
          </a:extLst>
        </xdr:cNvPr>
        <xdr:cNvSpPr/>
      </xdr:nvSpPr>
      <xdr:spPr>
        <a:xfrm>
          <a:off x="3086100" y="571500"/>
          <a:ext cx="104775" cy="180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784860</xdr:colOff>
      <xdr:row>9</xdr:row>
      <xdr:rowOff>142875</xdr:rowOff>
    </xdr:from>
    <xdr:to>
      <xdr:col>10</xdr:col>
      <xdr:colOff>134194</xdr:colOff>
      <xdr:row>11</xdr:row>
      <xdr:rowOff>142875</xdr:rowOff>
    </xdr:to>
    <xdr:sp macro="" textlink="">
      <xdr:nvSpPr>
        <xdr:cNvPr id="10" name="Nach links gekrümmter Pfeil 9">
          <a:extLst>
            <a:ext uri="{FF2B5EF4-FFF2-40B4-BE49-F238E27FC236}">
              <a16:creationId xmlns:a16="http://schemas.microsoft.com/office/drawing/2014/main" id="{FE49A18A-66E2-4533-99B4-58A82EB44A19}"/>
            </a:ext>
          </a:extLst>
        </xdr:cNvPr>
        <xdr:cNvSpPr/>
      </xdr:nvSpPr>
      <xdr:spPr>
        <a:xfrm>
          <a:off x="6848475" y="1600200"/>
          <a:ext cx="142875" cy="3238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348615</xdr:colOff>
      <xdr:row>3</xdr:row>
      <xdr:rowOff>57150</xdr:rowOff>
    </xdr:from>
    <xdr:to>
      <xdr:col>3</xdr:col>
      <xdr:colOff>38161</xdr:colOff>
      <xdr:row>4</xdr:row>
      <xdr:rowOff>104775</xdr:rowOff>
    </xdr:to>
    <xdr:sp macro="" textlink="">
      <xdr:nvSpPr>
        <xdr:cNvPr id="11" name="Nach rechts gekrümmter Pfeil 10">
          <a:extLst>
            <a:ext uri="{FF2B5EF4-FFF2-40B4-BE49-F238E27FC236}">
              <a16:creationId xmlns:a16="http://schemas.microsoft.com/office/drawing/2014/main" id="{78D4323D-3D3D-4281-96C3-2595D3B63629}"/>
            </a:ext>
          </a:extLst>
        </xdr:cNvPr>
        <xdr:cNvSpPr/>
      </xdr:nvSpPr>
      <xdr:spPr>
        <a:xfrm>
          <a:off x="771525" y="5429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38100</xdr:colOff>
      <xdr:row>3</xdr:row>
      <xdr:rowOff>91440</xdr:rowOff>
    </xdr:from>
    <xdr:to>
      <xdr:col>5</xdr:col>
      <xdr:colOff>142875</xdr:colOff>
      <xdr:row>4</xdr:row>
      <xdr:rowOff>105107</xdr:rowOff>
    </xdr:to>
    <xdr:sp macro="" textlink="">
      <xdr:nvSpPr>
        <xdr:cNvPr id="12" name="Nach links gekrümmter Pfeil 11">
          <a:extLst>
            <a:ext uri="{FF2B5EF4-FFF2-40B4-BE49-F238E27FC236}">
              <a16:creationId xmlns:a16="http://schemas.microsoft.com/office/drawing/2014/main" id="{D3AEF96F-B784-4714-B052-4FFA121027CC}"/>
            </a:ext>
          </a:extLst>
        </xdr:cNvPr>
        <xdr:cNvSpPr/>
      </xdr:nvSpPr>
      <xdr:spPr>
        <a:xfrm>
          <a:off x="3086100" y="571500"/>
          <a:ext cx="104775" cy="180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339090</xdr:colOff>
      <xdr:row>10</xdr:row>
      <xdr:rowOff>57150</xdr:rowOff>
    </xdr:from>
    <xdr:to>
      <xdr:col>3</xdr:col>
      <xdr:colOff>28636</xdr:colOff>
      <xdr:row>11</xdr:row>
      <xdr:rowOff>104775</xdr:rowOff>
    </xdr:to>
    <xdr:sp macro="" textlink="">
      <xdr:nvSpPr>
        <xdr:cNvPr id="19" name="Nach rechts gekrümmter Pfeil 18">
          <a:extLst>
            <a:ext uri="{FF2B5EF4-FFF2-40B4-BE49-F238E27FC236}">
              <a16:creationId xmlns:a16="http://schemas.microsoft.com/office/drawing/2014/main" id="{80B6980E-F659-4E8F-8E70-08E382BDABD5}"/>
            </a:ext>
          </a:extLst>
        </xdr:cNvPr>
        <xdr:cNvSpPr/>
      </xdr:nvSpPr>
      <xdr:spPr>
        <a:xfrm>
          <a:off x="762000" y="1676400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443865</xdr:colOff>
      <xdr:row>3</xdr:row>
      <xdr:rowOff>95250</xdr:rowOff>
    </xdr:from>
    <xdr:to>
      <xdr:col>8</xdr:col>
      <xdr:colOff>19111</xdr:colOff>
      <xdr:row>4</xdr:row>
      <xdr:rowOff>142875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DC5070B5-AB18-4E03-AB9D-85E2D3E56991}"/>
            </a:ext>
          </a:extLst>
        </xdr:cNvPr>
        <xdr:cNvSpPr/>
      </xdr:nvSpPr>
      <xdr:spPr>
        <a:xfrm>
          <a:off x="4067175" y="5810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434340</xdr:colOff>
      <xdr:row>10</xdr:row>
      <xdr:rowOff>66675</xdr:rowOff>
    </xdr:from>
    <xdr:to>
      <xdr:col>8</xdr:col>
      <xdr:colOff>9586</xdr:colOff>
      <xdr:row>11</xdr:row>
      <xdr:rowOff>120168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3B41FD8B-644B-4195-8370-E6460CC2C434}"/>
            </a:ext>
          </a:extLst>
        </xdr:cNvPr>
        <xdr:cNvSpPr/>
      </xdr:nvSpPr>
      <xdr:spPr>
        <a:xfrm>
          <a:off x="4057650" y="16859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348615</xdr:colOff>
      <xdr:row>10</xdr:row>
      <xdr:rowOff>57150</xdr:rowOff>
    </xdr:from>
    <xdr:to>
      <xdr:col>3</xdr:col>
      <xdr:colOff>38161</xdr:colOff>
      <xdr:row>11</xdr:row>
      <xdr:rowOff>104775</xdr:rowOff>
    </xdr:to>
    <xdr:sp macro="" textlink="">
      <xdr:nvSpPr>
        <xdr:cNvPr id="13" name="Nach rechts gekrümmter Pfeil 12">
          <a:extLst>
            <a:ext uri="{FF2B5EF4-FFF2-40B4-BE49-F238E27FC236}">
              <a16:creationId xmlns:a16="http://schemas.microsoft.com/office/drawing/2014/main" id="{B29578C3-138C-4481-A681-E0E432F10F07}"/>
            </a:ext>
          </a:extLst>
        </xdr:cNvPr>
        <xdr:cNvSpPr/>
      </xdr:nvSpPr>
      <xdr:spPr>
        <a:xfrm>
          <a:off x="638175" y="5429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443865</xdr:colOff>
      <xdr:row>10</xdr:row>
      <xdr:rowOff>95250</xdr:rowOff>
    </xdr:from>
    <xdr:to>
      <xdr:col>8</xdr:col>
      <xdr:colOff>19111</xdr:colOff>
      <xdr:row>11</xdr:row>
      <xdr:rowOff>142875</xdr:rowOff>
    </xdr:to>
    <xdr:sp macro="" textlink="">
      <xdr:nvSpPr>
        <xdr:cNvPr id="14" name="Nach rechts gekrümmter Pfeil 13">
          <a:extLst>
            <a:ext uri="{FF2B5EF4-FFF2-40B4-BE49-F238E27FC236}">
              <a16:creationId xmlns:a16="http://schemas.microsoft.com/office/drawing/2014/main" id="{6C4E7A7C-30B2-4E7E-86C2-B3753400F3F7}"/>
            </a:ext>
          </a:extLst>
        </xdr:cNvPr>
        <xdr:cNvSpPr/>
      </xdr:nvSpPr>
      <xdr:spPr>
        <a:xfrm>
          <a:off x="3933825" y="5810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10</xdr:col>
      <xdr:colOff>1</xdr:colOff>
      <xdr:row>10</xdr:row>
      <xdr:rowOff>0</xdr:rowOff>
    </xdr:from>
    <xdr:to>
      <xdr:col>10</xdr:col>
      <xdr:colOff>133351</xdr:colOff>
      <xdr:row>11</xdr:row>
      <xdr:rowOff>129653</xdr:rowOff>
    </xdr:to>
    <xdr:sp macro="" textlink="">
      <xdr:nvSpPr>
        <xdr:cNvPr id="15" name="Nach links gekrümmter Pfeil 14">
          <a:extLst>
            <a:ext uri="{FF2B5EF4-FFF2-40B4-BE49-F238E27FC236}">
              <a16:creationId xmlns:a16="http://schemas.microsoft.com/office/drawing/2014/main" id="{BACCC5FF-06ED-4554-9A9E-A5854739BB1A}"/>
            </a:ext>
          </a:extLst>
        </xdr:cNvPr>
        <xdr:cNvSpPr/>
      </xdr:nvSpPr>
      <xdr:spPr>
        <a:xfrm>
          <a:off x="5534026" y="485775"/>
          <a:ext cx="133350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66675</xdr:rowOff>
    </xdr:from>
    <xdr:to>
      <xdr:col>5</xdr:col>
      <xdr:colOff>114300</xdr:colOff>
      <xdr:row>4</xdr:row>
      <xdr:rowOff>76201</xdr:rowOff>
    </xdr:to>
    <xdr:sp macro="" textlink="">
      <xdr:nvSpPr>
        <xdr:cNvPr id="7" name="Nach links gekrümmter Pfeil 6">
          <a:extLst>
            <a:ext uri="{FF2B5EF4-FFF2-40B4-BE49-F238E27FC236}">
              <a16:creationId xmlns:a16="http://schemas.microsoft.com/office/drawing/2014/main" id="{0730575C-FF49-4571-B13A-ACD5B2BCE426}"/>
            </a:ext>
          </a:extLst>
        </xdr:cNvPr>
        <xdr:cNvSpPr/>
      </xdr:nvSpPr>
      <xdr:spPr>
        <a:xfrm flipV="1">
          <a:off x="2228850" y="552450"/>
          <a:ext cx="104775" cy="1714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367665</xdr:colOff>
      <xdr:row>3</xdr:row>
      <xdr:rowOff>28573</xdr:rowOff>
    </xdr:from>
    <xdr:to>
      <xdr:col>3</xdr:col>
      <xdr:colOff>57211</xdr:colOff>
      <xdr:row>4</xdr:row>
      <xdr:rowOff>38099</xdr:rowOff>
    </xdr:to>
    <xdr:sp macro="" textlink="">
      <xdr:nvSpPr>
        <xdr:cNvPr id="17" name="Nach rechts gekrümmter Pfeil 16">
          <a:extLst>
            <a:ext uri="{FF2B5EF4-FFF2-40B4-BE49-F238E27FC236}">
              <a16:creationId xmlns:a16="http://schemas.microsoft.com/office/drawing/2014/main" id="{E6CE2097-BD66-4923-8C54-9D7AE407B372}"/>
            </a:ext>
          </a:extLst>
        </xdr:cNvPr>
        <xdr:cNvSpPr/>
      </xdr:nvSpPr>
      <xdr:spPr>
        <a:xfrm flipV="1">
          <a:off x="657225" y="514348"/>
          <a:ext cx="95250" cy="1714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784860</xdr:colOff>
      <xdr:row>3</xdr:row>
      <xdr:rowOff>66675</xdr:rowOff>
    </xdr:from>
    <xdr:to>
      <xdr:col>10</xdr:col>
      <xdr:colOff>96311</xdr:colOff>
      <xdr:row>4</xdr:row>
      <xdr:rowOff>76201</xdr:rowOff>
    </xdr:to>
    <xdr:sp macro="" textlink="">
      <xdr:nvSpPr>
        <xdr:cNvPr id="18" name="Nach links gekrümmter Pfeil 17">
          <a:extLst>
            <a:ext uri="{FF2B5EF4-FFF2-40B4-BE49-F238E27FC236}">
              <a16:creationId xmlns:a16="http://schemas.microsoft.com/office/drawing/2014/main" id="{113CF35A-FB43-486F-836D-5F2CA763E838}"/>
            </a:ext>
          </a:extLst>
        </xdr:cNvPr>
        <xdr:cNvSpPr/>
      </xdr:nvSpPr>
      <xdr:spPr>
        <a:xfrm flipV="1">
          <a:off x="5524500" y="552450"/>
          <a:ext cx="104775" cy="1714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434340</xdr:colOff>
      <xdr:row>3</xdr:row>
      <xdr:rowOff>93343</xdr:rowOff>
    </xdr:from>
    <xdr:to>
      <xdr:col>8</xdr:col>
      <xdr:colOff>9586</xdr:colOff>
      <xdr:row>4</xdr:row>
      <xdr:rowOff>104926</xdr:rowOff>
    </xdr:to>
    <xdr:sp macro="" textlink="">
      <xdr:nvSpPr>
        <xdr:cNvPr id="19" name="Nach rechts gekrümmter Pfeil 18">
          <a:extLst>
            <a:ext uri="{FF2B5EF4-FFF2-40B4-BE49-F238E27FC236}">
              <a16:creationId xmlns:a16="http://schemas.microsoft.com/office/drawing/2014/main" id="{182D22DC-4345-44BE-94BD-F103A8B1C86F}"/>
            </a:ext>
          </a:extLst>
        </xdr:cNvPr>
        <xdr:cNvSpPr/>
      </xdr:nvSpPr>
      <xdr:spPr>
        <a:xfrm flipV="1">
          <a:off x="3924300" y="581023"/>
          <a:ext cx="95250" cy="1714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367664</xdr:colOff>
      <xdr:row>10</xdr:row>
      <xdr:rowOff>91439</xdr:rowOff>
    </xdr:from>
    <xdr:to>
      <xdr:col>3</xdr:col>
      <xdr:colOff>104005</xdr:colOff>
      <xdr:row>12</xdr:row>
      <xdr:rowOff>66870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F7C960EA-7990-49EC-B1A3-76356E19411F}"/>
            </a:ext>
          </a:extLst>
        </xdr:cNvPr>
        <xdr:cNvSpPr/>
      </xdr:nvSpPr>
      <xdr:spPr>
        <a:xfrm flipV="1">
          <a:off x="657224" y="1704974"/>
          <a:ext cx="142875" cy="3047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</xdr:col>
      <xdr:colOff>765810</xdr:colOff>
      <xdr:row>10</xdr:row>
      <xdr:rowOff>76200</xdr:rowOff>
    </xdr:from>
    <xdr:to>
      <xdr:col>5</xdr:col>
      <xdr:colOff>97385</xdr:colOff>
      <xdr:row>12</xdr:row>
      <xdr:rowOff>91537</xdr:rowOff>
    </xdr:to>
    <xdr:sp macro="" textlink="">
      <xdr:nvSpPr>
        <xdr:cNvPr id="22" name="Nach links gekrümmter Pfeil 21">
          <a:extLst>
            <a:ext uri="{FF2B5EF4-FFF2-40B4-BE49-F238E27FC236}">
              <a16:creationId xmlns:a16="http://schemas.microsoft.com/office/drawing/2014/main" id="{A75FC56B-86B9-41D0-8317-8F9E74084098}"/>
            </a:ext>
          </a:extLst>
        </xdr:cNvPr>
        <xdr:cNvSpPr/>
      </xdr:nvSpPr>
      <xdr:spPr>
        <a:xfrm flipV="1">
          <a:off x="2190750" y="1695450"/>
          <a:ext cx="123825" cy="333376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10</xdr:row>
      <xdr:rowOff>76200</xdr:rowOff>
    </xdr:from>
    <xdr:to>
      <xdr:col>10</xdr:col>
      <xdr:colOff>129802</xdr:colOff>
      <xdr:row>12</xdr:row>
      <xdr:rowOff>91537</xdr:rowOff>
    </xdr:to>
    <xdr:sp macro="" textlink="">
      <xdr:nvSpPr>
        <xdr:cNvPr id="23" name="Nach links gekrümmter Pfeil 22">
          <a:extLst>
            <a:ext uri="{FF2B5EF4-FFF2-40B4-BE49-F238E27FC236}">
              <a16:creationId xmlns:a16="http://schemas.microsoft.com/office/drawing/2014/main" id="{1388F166-CC79-444F-A7AD-4A8EC5558C93}"/>
            </a:ext>
          </a:extLst>
        </xdr:cNvPr>
        <xdr:cNvSpPr/>
      </xdr:nvSpPr>
      <xdr:spPr>
        <a:xfrm flipV="1">
          <a:off x="5534025" y="1695450"/>
          <a:ext cx="123825" cy="333376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434339</xdr:colOff>
      <xdr:row>10</xdr:row>
      <xdr:rowOff>91439</xdr:rowOff>
    </xdr:from>
    <xdr:to>
      <xdr:col>8</xdr:col>
      <xdr:colOff>57738</xdr:colOff>
      <xdr:row>12</xdr:row>
      <xdr:rowOff>66870</xdr:rowOff>
    </xdr:to>
    <xdr:sp macro="" textlink="">
      <xdr:nvSpPr>
        <xdr:cNvPr id="24" name="Nach rechts gekrümmter Pfeil 23">
          <a:extLst>
            <a:ext uri="{FF2B5EF4-FFF2-40B4-BE49-F238E27FC236}">
              <a16:creationId xmlns:a16="http://schemas.microsoft.com/office/drawing/2014/main" id="{28C21893-C5BD-4D44-A65B-A308186C7B32}"/>
            </a:ext>
          </a:extLst>
        </xdr:cNvPr>
        <xdr:cNvSpPr/>
      </xdr:nvSpPr>
      <xdr:spPr>
        <a:xfrm flipV="1">
          <a:off x="3924299" y="1704974"/>
          <a:ext cx="142875" cy="3047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57150</xdr:rowOff>
    </xdr:from>
    <xdr:to>
      <xdr:col>2</xdr:col>
      <xdr:colOff>381000</xdr:colOff>
      <xdr:row>4</xdr:row>
      <xdr:rowOff>66675</xdr:rowOff>
    </xdr:to>
    <xdr:sp macro="" textlink="">
      <xdr:nvSpPr>
        <xdr:cNvPr id="10" name="Nach rechts gekrümmter Pfeil 9"/>
        <xdr:cNvSpPr/>
      </xdr:nvSpPr>
      <xdr:spPr>
        <a:xfrm>
          <a:off x="619125" y="619125"/>
          <a:ext cx="57150" cy="1714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752475</xdr:colOff>
      <xdr:row>3</xdr:row>
      <xdr:rowOff>28575</xdr:rowOff>
    </xdr:from>
    <xdr:to>
      <xdr:col>5</xdr:col>
      <xdr:colOff>57150</xdr:colOff>
      <xdr:row>4</xdr:row>
      <xdr:rowOff>76200</xdr:rowOff>
    </xdr:to>
    <xdr:sp macro="" textlink="">
      <xdr:nvSpPr>
        <xdr:cNvPr id="11" name="Nach rechts gekrümmter Pfeil 10"/>
        <xdr:cNvSpPr/>
      </xdr:nvSpPr>
      <xdr:spPr>
        <a:xfrm flipH="1">
          <a:off x="2209800" y="590550"/>
          <a:ext cx="66675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361950</xdr:colOff>
      <xdr:row>4</xdr:row>
      <xdr:rowOff>85725</xdr:rowOff>
    </xdr:from>
    <xdr:to>
      <xdr:col>3</xdr:col>
      <xdr:colOff>38100</xdr:colOff>
      <xdr:row>5</xdr:row>
      <xdr:rowOff>114300</xdr:rowOff>
    </xdr:to>
    <xdr:sp macro="" textlink="">
      <xdr:nvSpPr>
        <xdr:cNvPr id="12" name="Nach rechts gekrümmter Pfeil 11"/>
        <xdr:cNvSpPr/>
      </xdr:nvSpPr>
      <xdr:spPr>
        <a:xfrm>
          <a:off x="657225" y="809625"/>
          <a:ext cx="76200" cy="1905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742950</xdr:colOff>
      <xdr:row>4</xdr:row>
      <xdr:rowOff>95250</xdr:rowOff>
    </xdr:from>
    <xdr:to>
      <xdr:col>5</xdr:col>
      <xdr:colOff>47625</xdr:colOff>
      <xdr:row>5</xdr:row>
      <xdr:rowOff>142875</xdr:rowOff>
    </xdr:to>
    <xdr:sp macro="" textlink="">
      <xdr:nvSpPr>
        <xdr:cNvPr id="14" name="Nach rechts gekrümmter Pfeil 13"/>
        <xdr:cNvSpPr/>
      </xdr:nvSpPr>
      <xdr:spPr>
        <a:xfrm flipH="1">
          <a:off x="2200275" y="819150"/>
          <a:ext cx="66675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323850</xdr:colOff>
      <xdr:row>9</xdr:row>
      <xdr:rowOff>57150</xdr:rowOff>
    </xdr:from>
    <xdr:to>
      <xdr:col>2</xdr:col>
      <xdr:colOff>381000</xdr:colOff>
      <xdr:row>10</xdr:row>
      <xdr:rowOff>66675</xdr:rowOff>
    </xdr:to>
    <xdr:sp macro="" textlink="">
      <xdr:nvSpPr>
        <xdr:cNvPr id="15" name="Nach rechts gekrümmter Pfeil 14"/>
        <xdr:cNvSpPr/>
      </xdr:nvSpPr>
      <xdr:spPr>
        <a:xfrm>
          <a:off x="752475" y="619125"/>
          <a:ext cx="57150" cy="1714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752475</xdr:colOff>
      <xdr:row>9</xdr:row>
      <xdr:rowOff>28575</xdr:rowOff>
    </xdr:from>
    <xdr:to>
      <xdr:col>5</xdr:col>
      <xdr:colOff>57150</xdr:colOff>
      <xdr:row>10</xdr:row>
      <xdr:rowOff>76200</xdr:rowOff>
    </xdr:to>
    <xdr:sp macro="" textlink="">
      <xdr:nvSpPr>
        <xdr:cNvPr id="16" name="Nach rechts gekrümmter Pfeil 15"/>
        <xdr:cNvSpPr/>
      </xdr:nvSpPr>
      <xdr:spPr>
        <a:xfrm flipH="1">
          <a:off x="2343150" y="590550"/>
          <a:ext cx="66675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</xdr:row>
      <xdr:rowOff>66675</xdr:rowOff>
    </xdr:from>
    <xdr:to>
      <xdr:col>3</xdr:col>
      <xdr:colOff>85725</xdr:colOff>
      <xdr:row>6</xdr:row>
      <xdr:rowOff>104775</xdr:rowOff>
    </xdr:to>
    <xdr:sp macro="" textlink="">
      <xdr:nvSpPr>
        <xdr:cNvPr id="10" name="Nach rechts gekrümmter Pfeil 9"/>
        <xdr:cNvSpPr/>
      </xdr:nvSpPr>
      <xdr:spPr>
        <a:xfrm>
          <a:off x="1524000" y="1590675"/>
          <a:ext cx="85725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685800</xdr:colOff>
      <xdr:row>4</xdr:row>
      <xdr:rowOff>85725</xdr:rowOff>
    </xdr:from>
    <xdr:to>
      <xdr:col>5</xdr:col>
      <xdr:colOff>0</xdr:colOff>
      <xdr:row>6</xdr:row>
      <xdr:rowOff>114300</xdr:rowOff>
    </xdr:to>
    <xdr:sp macro="" textlink="">
      <xdr:nvSpPr>
        <xdr:cNvPr id="11" name="Nach links gekrümmter Pfeil 10"/>
        <xdr:cNvSpPr/>
      </xdr:nvSpPr>
      <xdr:spPr>
        <a:xfrm>
          <a:off x="2971800" y="1609725"/>
          <a:ext cx="76200" cy="2190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542925</xdr:colOff>
      <xdr:row>6</xdr:row>
      <xdr:rowOff>104775</xdr:rowOff>
    </xdr:from>
    <xdr:to>
      <xdr:col>3</xdr:col>
      <xdr:colOff>38100</xdr:colOff>
      <xdr:row>7</xdr:row>
      <xdr:rowOff>114300</xdr:rowOff>
    </xdr:to>
    <xdr:sp macro="" textlink="">
      <xdr:nvSpPr>
        <xdr:cNvPr id="12" name="Nach rechts gekrümmter Pfeil 11"/>
        <xdr:cNvSpPr/>
      </xdr:nvSpPr>
      <xdr:spPr>
        <a:xfrm>
          <a:off x="1495425" y="3152775"/>
          <a:ext cx="66675" cy="22860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666750</xdr:colOff>
      <xdr:row>6</xdr:row>
      <xdr:rowOff>104775</xdr:rowOff>
    </xdr:from>
    <xdr:to>
      <xdr:col>5</xdr:col>
      <xdr:colOff>19050</xdr:colOff>
      <xdr:row>7</xdr:row>
      <xdr:rowOff>123825</xdr:rowOff>
    </xdr:to>
    <xdr:sp macro="" textlink="">
      <xdr:nvSpPr>
        <xdr:cNvPr id="13" name="Nach rechts gekrümmter Pfeil 12"/>
        <xdr:cNvSpPr/>
      </xdr:nvSpPr>
      <xdr:spPr>
        <a:xfrm flipH="1">
          <a:off x="2952750" y="1819275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4</xdr:row>
      <xdr:rowOff>66675</xdr:rowOff>
    </xdr:from>
    <xdr:to>
      <xdr:col>9</xdr:col>
      <xdr:colOff>85725</xdr:colOff>
      <xdr:row>6</xdr:row>
      <xdr:rowOff>104775</xdr:rowOff>
    </xdr:to>
    <xdr:sp macro="" textlink="">
      <xdr:nvSpPr>
        <xdr:cNvPr id="19" name="Nach rechts gekrümmter Pfeil 18"/>
        <xdr:cNvSpPr/>
      </xdr:nvSpPr>
      <xdr:spPr>
        <a:xfrm>
          <a:off x="1104900" y="828675"/>
          <a:ext cx="8572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4</xdr:row>
      <xdr:rowOff>85725</xdr:rowOff>
    </xdr:from>
    <xdr:to>
      <xdr:col>11</xdr:col>
      <xdr:colOff>0</xdr:colOff>
      <xdr:row>6</xdr:row>
      <xdr:rowOff>114300</xdr:rowOff>
    </xdr:to>
    <xdr:sp macro="" textlink="">
      <xdr:nvSpPr>
        <xdr:cNvPr id="20" name="Nach links gekrümmter Pfeil 19"/>
        <xdr:cNvSpPr/>
      </xdr:nvSpPr>
      <xdr:spPr>
        <a:xfrm>
          <a:off x="2552700" y="847725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6</xdr:row>
      <xdr:rowOff>104775</xdr:rowOff>
    </xdr:from>
    <xdr:to>
      <xdr:col>9</xdr:col>
      <xdr:colOff>38100</xdr:colOff>
      <xdr:row>7</xdr:row>
      <xdr:rowOff>85725</xdr:rowOff>
    </xdr:to>
    <xdr:sp macro="" textlink="">
      <xdr:nvSpPr>
        <xdr:cNvPr id="21" name="Nach rechts gekrümmter Pfeil 20"/>
        <xdr:cNvSpPr/>
      </xdr:nvSpPr>
      <xdr:spPr>
        <a:xfrm>
          <a:off x="4514850" y="1247775"/>
          <a:ext cx="85725" cy="2000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6</xdr:row>
      <xdr:rowOff>104775</xdr:rowOff>
    </xdr:from>
    <xdr:to>
      <xdr:col>11</xdr:col>
      <xdr:colOff>19050</xdr:colOff>
      <xdr:row>7</xdr:row>
      <xdr:rowOff>123825</xdr:rowOff>
    </xdr:to>
    <xdr:sp macro="" textlink="">
      <xdr:nvSpPr>
        <xdr:cNvPr id="22" name="Nach rechts gekrümmter Pfeil 21"/>
        <xdr:cNvSpPr/>
      </xdr:nvSpPr>
      <xdr:spPr>
        <a:xfrm flipH="1">
          <a:off x="2533650" y="1247775"/>
          <a:ext cx="114300" cy="2381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11</xdr:row>
      <xdr:rowOff>66675</xdr:rowOff>
    </xdr:from>
    <xdr:to>
      <xdr:col>9</xdr:col>
      <xdr:colOff>85725</xdr:colOff>
      <xdr:row>13</xdr:row>
      <xdr:rowOff>104775</xdr:rowOff>
    </xdr:to>
    <xdr:sp macro="" textlink="">
      <xdr:nvSpPr>
        <xdr:cNvPr id="23" name="Nach rechts gekrümmter Pfeil 22"/>
        <xdr:cNvSpPr/>
      </xdr:nvSpPr>
      <xdr:spPr>
        <a:xfrm>
          <a:off x="4543425" y="828675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11</xdr:row>
      <xdr:rowOff>85725</xdr:rowOff>
    </xdr:from>
    <xdr:to>
      <xdr:col>11</xdr:col>
      <xdr:colOff>0</xdr:colOff>
      <xdr:row>13</xdr:row>
      <xdr:rowOff>114300</xdr:rowOff>
    </xdr:to>
    <xdr:sp macro="" textlink="">
      <xdr:nvSpPr>
        <xdr:cNvPr id="24" name="Nach links gekrümmter Pfeil 23"/>
        <xdr:cNvSpPr/>
      </xdr:nvSpPr>
      <xdr:spPr>
        <a:xfrm>
          <a:off x="6010275" y="847725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13</xdr:row>
      <xdr:rowOff>104775</xdr:rowOff>
    </xdr:from>
    <xdr:to>
      <xdr:col>9</xdr:col>
      <xdr:colOff>38100</xdr:colOff>
      <xdr:row>14</xdr:row>
      <xdr:rowOff>85725</xdr:rowOff>
    </xdr:to>
    <xdr:sp macro="" textlink="">
      <xdr:nvSpPr>
        <xdr:cNvPr id="25" name="Nach rechts gekrümmter Pfeil 24"/>
        <xdr:cNvSpPr/>
      </xdr:nvSpPr>
      <xdr:spPr>
        <a:xfrm>
          <a:off x="4514850" y="1247775"/>
          <a:ext cx="85725" cy="2000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13</xdr:row>
      <xdr:rowOff>104775</xdr:rowOff>
    </xdr:from>
    <xdr:to>
      <xdr:col>11</xdr:col>
      <xdr:colOff>19050</xdr:colOff>
      <xdr:row>14</xdr:row>
      <xdr:rowOff>123825</xdr:rowOff>
    </xdr:to>
    <xdr:sp macro="" textlink="">
      <xdr:nvSpPr>
        <xdr:cNvPr id="26" name="Nach rechts gekrümmter Pfeil 25"/>
        <xdr:cNvSpPr/>
      </xdr:nvSpPr>
      <xdr:spPr>
        <a:xfrm flipH="1">
          <a:off x="5991225" y="1247775"/>
          <a:ext cx="114300" cy="2381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18</xdr:row>
      <xdr:rowOff>66675</xdr:rowOff>
    </xdr:from>
    <xdr:to>
      <xdr:col>9</xdr:col>
      <xdr:colOff>85725</xdr:colOff>
      <xdr:row>20</xdr:row>
      <xdr:rowOff>104775</xdr:rowOff>
    </xdr:to>
    <xdr:sp macro="" textlink="">
      <xdr:nvSpPr>
        <xdr:cNvPr id="27" name="Nach rechts gekrümmter Pfeil 26"/>
        <xdr:cNvSpPr/>
      </xdr:nvSpPr>
      <xdr:spPr>
        <a:xfrm>
          <a:off x="4543425" y="2190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18</xdr:row>
      <xdr:rowOff>85725</xdr:rowOff>
    </xdr:from>
    <xdr:to>
      <xdr:col>11</xdr:col>
      <xdr:colOff>0</xdr:colOff>
      <xdr:row>20</xdr:row>
      <xdr:rowOff>114300</xdr:rowOff>
    </xdr:to>
    <xdr:sp macro="" textlink="">
      <xdr:nvSpPr>
        <xdr:cNvPr id="28" name="Nach links gekrümmter Pfeil 27"/>
        <xdr:cNvSpPr/>
      </xdr:nvSpPr>
      <xdr:spPr>
        <a:xfrm>
          <a:off x="6010275" y="2209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20</xdr:row>
      <xdr:rowOff>104775</xdr:rowOff>
    </xdr:from>
    <xdr:to>
      <xdr:col>9</xdr:col>
      <xdr:colOff>38100</xdr:colOff>
      <xdr:row>21</xdr:row>
      <xdr:rowOff>85725</xdr:rowOff>
    </xdr:to>
    <xdr:sp macro="" textlink="">
      <xdr:nvSpPr>
        <xdr:cNvPr id="29" name="Nach rechts gekrümmter Pfeil 28"/>
        <xdr:cNvSpPr/>
      </xdr:nvSpPr>
      <xdr:spPr>
        <a:xfrm>
          <a:off x="4514850" y="2609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20</xdr:row>
      <xdr:rowOff>104775</xdr:rowOff>
    </xdr:from>
    <xdr:to>
      <xdr:col>11</xdr:col>
      <xdr:colOff>19050</xdr:colOff>
      <xdr:row>21</xdr:row>
      <xdr:rowOff>123825</xdr:rowOff>
    </xdr:to>
    <xdr:sp macro="" textlink="">
      <xdr:nvSpPr>
        <xdr:cNvPr id="30" name="Nach rechts gekrümmter Pfeil 29"/>
        <xdr:cNvSpPr/>
      </xdr:nvSpPr>
      <xdr:spPr>
        <a:xfrm flipH="1">
          <a:off x="5991225" y="2609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25</xdr:row>
      <xdr:rowOff>66675</xdr:rowOff>
    </xdr:from>
    <xdr:to>
      <xdr:col>9</xdr:col>
      <xdr:colOff>85725</xdr:colOff>
      <xdr:row>27</xdr:row>
      <xdr:rowOff>104775</xdr:rowOff>
    </xdr:to>
    <xdr:sp macro="" textlink="">
      <xdr:nvSpPr>
        <xdr:cNvPr id="31" name="Nach rechts gekrümmter Pfeil 30"/>
        <xdr:cNvSpPr/>
      </xdr:nvSpPr>
      <xdr:spPr>
        <a:xfrm>
          <a:off x="4543425" y="35242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25</xdr:row>
      <xdr:rowOff>85725</xdr:rowOff>
    </xdr:from>
    <xdr:to>
      <xdr:col>11</xdr:col>
      <xdr:colOff>0</xdr:colOff>
      <xdr:row>27</xdr:row>
      <xdr:rowOff>114300</xdr:rowOff>
    </xdr:to>
    <xdr:sp macro="" textlink="">
      <xdr:nvSpPr>
        <xdr:cNvPr id="32" name="Nach links gekrümmter Pfeil 31"/>
        <xdr:cNvSpPr/>
      </xdr:nvSpPr>
      <xdr:spPr>
        <a:xfrm>
          <a:off x="6010275" y="35433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27</xdr:row>
      <xdr:rowOff>104775</xdr:rowOff>
    </xdr:from>
    <xdr:to>
      <xdr:col>9</xdr:col>
      <xdr:colOff>38100</xdr:colOff>
      <xdr:row>28</xdr:row>
      <xdr:rowOff>85725</xdr:rowOff>
    </xdr:to>
    <xdr:sp macro="" textlink="">
      <xdr:nvSpPr>
        <xdr:cNvPr id="33" name="Nach rechts gekrümmter Pfeil 32"/>
        <xdr:cNvSpPr/>
      </xdr:nvSpPr>
      <xdr:spPr>
        <a:xfrm>
          <a:off x="4514850" y="39433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27</xdr:row>
      <xdr:rowOff>104775</xdr:rowOff>
    </xdr:from>
    <xdr:to>
      <xdr:col>11</xdr:col>
      <xdr:colOff>19050</xdr:colOff>
      <xdr:row>28</xdr:row>
      <xdr:rowOff>123825</xdr:rowOff>
    </xdr:to>
    <xdr:sp macro="" textlink="">
      <xdr:nvSpPr>
        <xdr:cNvPr id="34" name="Nach rechts gekrümmter Pfeil 33"/>
        <xdr:cNvSpPr/>
      </xdr:nvSpPr>
      <xdr:spPr>
        <a:xfrm flipH="1">
          <a:off x="5991225" y="39433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32</xdr:row>
      <xdr:rowOff>66675</xdr:rowOff>
    </xdr:from>
    <xdr:to>
      <xdr:col>9</xdr:col>
      <xdr:colOff>85725</xdr:colOff>
      <xdr:row>34</xdr:row>
      <xdr:rowOff>104775</xdr:rowOff>
    </xdr:to>
    <xdr:sp macro="" textlink="">
      <xdr:nvSpPr>
        <xdr:cNvPr id="35" name="Nach rechts gekrümmter Pfeil 34"/>
        <xdr:cNvSpPr/>
      </xdr:nvSpPr>
      <xdr:spPr>
        <a:xfrm>
          <a:off x="4543425" y="4857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32</xdr:row>
      <xdr:rowOff>85725</xdr:rowOff>
    </xdr:from>
    <xdr:to>
      <xdr:col>11</xdr:col>
      <xdr:colOff>0</xdr:colOff>
      <xdr:row>34</xdr:row>
      <xdr:rowOff>114300</xdr:rowOff>
    </xdr:to>
    <xdr:sp macro="" textlink="">
      <xdr:nvSpPr>
        <xdr:cNvPr id="36" name="Nach links gekrümmter Pfeil 35"/>
        <xdr:cNvSpPr/>
      </xdr:nvSpPr>
      <xdr:spPr>
        <a:xfrm>
          <a:off x="6010275" y="4876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34</xdr:row>
      <xdr:rowOff>104775</xdr:rowOff>
    </xdr:from>
    <xdr:to>
      <xdr:col>9</xdr:col>
      <xdr:colOff>38100</xdr:colOff>
      <xdr:row>35</xdr:row>
      <xdr:rowOff>85725</xdr:rowOff>
    </xdr:to>
    <xdr:sp macro="" textlink="">
      <xdr:nvSpPr>
        <xdr:cNvPr id="37" name="Nach rechts gekrümmter Pfeil 36"/>
        <xdr:cNvSpPr/>
      </xdr:nvSpPr>
      <xdr:spPr>
        <a:xfrm>
          <a:off x="4514850" y="5276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34</xdr:row>
      <xdr:rowOff>104775</xdr:rowOff>
    </xdr:from>
    <xdr:to>
      <xdr:col>11</xdr:col>
      <xdr:colOff>19050</xdr:colOff>
      <xdr:row>35</xdr:row>
      <xdr:rowOff>123825</xdr:rowOff>
    </xdr:to>
    <xdr:sp macro="" textlink="">
      <xdr:nvSpPr>
        <xdr:cNvPr id="38" name="Nach rechts gekrümmter Pfeil 37"/>
        <xdr:cNvSpPr/>
      </xdr:nvSpPr>
      <xdr:spPr>
        <a:xfrm flipH="1">
          <a:off x="5991225" y="5276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39</xdr:row>
      <xdr:rowOff>66675</xdr:rowOff>
    </xdr:from>
    <xdr:to>
      <xdr:col>9</xdr:col>
      <xdr:colOff>85725</xdr:colOff>
      <xdr:row>41</xdr:row>
      <xdr:rowOff>104775</xdr:rowOff>
    </xdr:to>
    <xdr:sp macro="" textlink="">
      <xdr:nvSpPr>
        <xdr:cNvPr id="39" name="Nach rechts gekrümmter Pfeil 38"/>
        <xdr:cNvSpPr/>
      </xdr:nvSpPr>
      <xdr:spPr>
        <a:xfrm>
          <a:off x="4543425" y="4857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39</xdr:row>
      <xdr:rowOff>85725</xdr:rowOff>
    </xdr:from>
    <xdr:to>
      <xdr:col>11</xdr:col>
      <xdr:colOff>0</xdr:colOff>
      <xdr:row>41</xdr:row>
      <xdr:rowOff>114300</xdr:rowOff>
    </xdr:to>
    <xdr:sp macro="" textlink="">
      <xdr:nvSpPr>
        <xdr:cNvPr id="40" name="Nach links gekrümmter Pfeil 39"/>
        <xdr:cNvSpPr/>
      </xdr:nvSpPr>
      <xdr:spPr>
        <a:xfrm>
          <a:off x="6010275" y="4876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41</xdr:row>
      <xdr:rowOff>104775</xdr:rowOff>
    </xdr:from>
    <xdr:to>
      <xdr:col>9</xdr:col>
      <xdr:colOff>38100</xdr:colOff>
      <xdr:row>42</xdr:row>
      <xdr:rowOff>85725</xdr:rowOff>
    </xdr:to>
    <xdr:sp macro="" textlink="">
      <xdr:nvSpPr>
        <xdr:cNvPr id="41" name="Nach rechts gekrümmter Pfeil 40"/>
        <xdr:cNvSpPr/>
      </xdr:nvSpPr>
      <xdr:spPr>
        <a:xfrm>
          <a:off x="4514850" y="5276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41</xdr:row>
      <xdr:rowOff>104775</xdr:rowOff>
    </xdr:from>
    <xdr:to>
      <xdr:col>11</xdr:col>
      <xdr:colOff>19050</xdr:colOff>
      <xdr:row>42</xdr:row>
      <xdr:rowOff>123825</xdr:rowOff>
    </xdr:to>
    <xdr:sp macro="" textlink="">
      <xdr:nvSpPr>
        <xdr:cNvPr id="42" name="Nach rechts gekrümmter Pfeil 41"/>
        <xdr:cNvSpPr/>
      </xdr:nvSpPr>
      <xdr:spPr>
        <a:xfrm flipH="1">
          <a:off x="5991225" y="5276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46</xdr:row>
      <xdr:rowOff>66675</xdr:rowOff>
    </xdr:from>
    <xdr:to>
      <xdr:col>9</xdr:col>
      <xdr:colOff>85725</xdr:colOff>
      <xdr:row>48</xdr:row>
      <xdr:rowOff>104775</xdr:rowOff>
    </xdr:to>
    <xdr:sp macro="" textlink="">
      <xdr:nvSpPr>
        <xdr:cNvPr id="43" name="Nach rechts gekrümmter Pfeil 42"/>
        <xdr:cNvSpPr/>
      </xdr:nvSpPr>
      <xdr:spPr>
        <a:xfrm>
          <a:off x="4543425" y="7524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46</xdr:row>
      <xdr:rowOff>85725</xdr:rowOff>
    </xdr:from>
    <xdr:to>
      <xdr:col>11</xdr:col>
      <xdr:colOff>0</xdr:colOff>
      <xdr:row>48</xdr:row>
      <xdr:rowOff>114300</xdr:rowOff>
    </xdr:to>
    <xdr:sp macro="" textlink="">
      <xdr:nvSpPr>
        <xdr:cNvPr id="44" name="Nach links gekrümmter Pfeil 43"/>
        <xdr:cNvSpPr/>
      </xdr:nvSpPr>
      <xdr:spPr>
        <a:xfrm>
          <a:off x="6010275" y="7543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48</xdr:row>
      <xdr:rowOff>104775</xdr:rowOff>
    </xdr:from>
    <xdr:to>
      <xdr:col>9</xdr:col>
      <xdr:colOff>38100</xdr:colOff>
      <xdr:row>49</xdr:row>
      <xdr:rowOff>85725</xdr:rowOff>
    </xdr:to>
    <xdr:sp macro="" textlink="">
      <xdr:nvSpPr>
        <xdr:cNvPr id="45" name="Nach rechts gekrümmter Pfeil 44"/>
        <xdr:cNvSpPr/>
      </xdr:nvSpPr>
      <xdr:spPr>
        <a:xfrm>
          <a:off x="4514850" y="7943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48</xdr:row>
      <xdr:rowOff>104775</xdr:rowOff>
    </xdr:from>
    <xdr:to>
      <xdr:col>11</xdr:col>
      <xdr:colOff>19050</xdr:colOff>
      <xdr:row>49</xdr:row>
      <xdr:rowOff>123825</xdr:rowOff>
    </xdr:to>
    <xdr:sp macro="" textlink="">
      <xdr:nvSpPr>
        <xdr:cNvPr id="46" name="Nach rechts gekrümmter Pfeil 45"/>
        <xdr:cNvSpPr/>
      </xdr:nvSpPr>
      <xdr:spPr>
        <a:xfrm flipH="1">
          <a:off x="5991225" y="7943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</xdr:row>
      <xdr:rowOff>66676</xdr:rowOff>
    </xdr:from>
    <xdr:to>
      <xdr:col>2</xdr:col>
      <xdr:colOff>95250</xdr:colOff>
      <xdr:row>4</xdr:row>
      <xdr:rowOff>104776</xdr:rowOff>
    </xdr:to>
    <xdr:sp macro="" textlink="">
      <xdr:nvSpPr>
        <xdr:cNvPr id="2" name="Nach rechts gekrümmter Pfeil 1"/>
        <xdr:cNvSpPr/>
      </xdr:nvSpPr>
      <xdr:spPr>
        <a:xfrm>
          <a:off x="1504950" y="581026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3</xdr:row>
      <xdr:rowOff>85726</xdr:rowOff>
    </xdr:from>
    <xdr:to>
      <xdr:col>4</xdr:col>
      <xdr:colOff>0</xdr:colOff>
      <xdr:row>4</xdr:row>
      <xdr:rowOff>85726</xdr:rowOff>
    </xdr:to>
    <xdr:sp macro="" textlink="">
      <xdr:nvSpPr>
        <xdr:cNvPr id="3" name="Nach links gekrümmter Pfeil 2"/>
        <xdr:cNvSpPr/>
      </xdr:nvSpPr>
      <xdr:spPr>
        <a:xfrm>
          <a:off x="2971800" y="600076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676275</xdr:colOff>
      <xdr:row>4</xdr:row>
      <xdr:rowOff>133350</xdr:rowOff>
    </xdr:from>
    <xdr:to>
      <xdr:col>2</xdr:col>
      <xdr:colOff>57150</xdr:colOff>
      <xdr:row>6</xdr:row>
      <xdr:rowOff>114300</xdr:rowOff>
    </xdr:to>
    <xdr:sp macro="" textlink="">
      <xdr:nvSpPr>
        <xdr:cNvPr id="4" name="Nach rechts gekrümmter Pfeil 3"/>
        <xdr:cNvSpPr/>
      </xdr:nvSpPr>
      <xdr:spPr>
        <a:xfrm>
          <a:off x="1438275" y="838200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647700</xdr:colOff>
      <xdr:row>4</xdr:row>
      <xdr:rowOff>133350</xdr:rowOff>
    </xdr:from>
    <xdr:to>
      <xdr:col>4</xdr:col>
      <xdr:colOff>19050</xdr:colOff>
      <xdr:row>6</xdr:row>
      <xdr:rowOff>123825</xdr:rowOff>
    </xdr:to>
    <xdr:sp macro="" textlink="">
      <xdr:nvSpPr>
        <xdr:cNvPr id="5" name="Nach rechts gekrümmter Pfeil 4"/>
        <xdr:cNvSpPr/>
      </xdr:nvSpPr>
      <xdr:spPr>
        <a:xfrm flipH="1">
          <a:off x="2933700" y="838200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3</xdr:row>
      <xdr:rowOff>66676</xdr:rowOff>
    </xdr:from>
    <xdr:to>
      <xdr:col>8</xdr:col>
      <xdr:colOff>95250</xdr:colOff>
      <xdr:row>4</xdr:row>
      <xdr:rowOff>104776</xdr:rowOff>
    </xdr:to>
    <xdr:sp macro="" textlink="">
      <xdr:nvSpPr>
        <xdr:cNvPr id="6" name="Nach rechts gekrümmter Pfeil 5"/>
        <xdr:cNvSpPr/>
      </xdr:nvSpPr>
      <xdr:spPr>
        <a:xfrm>
          <a:off x="1085850" y="581026"/>
          <a:ext cx="9525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3</xdr:row>
      <xdr:rowOff>85726</xdr:rowOff>
    </xdr:from>
    <xdr:to>
      <xdr:col>10</xdr:col>
      <xdr:colOff>0</xdr:colOff>
      <xdr:row>4</xdr:row>
      <xdr:rowOff>85726</xdr:rowOff>
    </xdr:to>
    <xdr:sp macro="" textlink="">
      <xdr:nvSpPr>
        <xdr:cNvPr id="7" name="Nach links gekrümmter Pfeil 6"/>
        <xdr:cNvSpPr/>
      </xdr:nvSpPr>
      <xdr:spPr>
        <a:xfrm>
          <a:off x="2533650" y="600076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4</xdr:row>
      <xdr:rowOff>133350</xdr:rowOff>
    </xdr:from>
    <xdr:to>
      <xdr:col>8</xdr:col>
      <xdr:colOff>57150</xdr:colOff>
      <xdr:row>6</xdr:row>
      <xdr:rowOff>114300</xdr:rowOff>
    </xdr:to>
    <xdr:sp macro="" textlink="">
      <xdr:nvSpPr>
        <xdr:cNvPr id="8" name="Nach rechts gekrümmter Pfeil 7"/>
        <xdr:cNvSpPr/>
      </xdr:nvSpPr>
      <xdr:spPr>
        <a:xfrm>
          <a:off x="1085850" y="838200"/>
          <a:ext cx="57150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4</xdr:row>
      <xdr:rowOff>133350</xdr:rowOff>
    </xdr:from>
    <xdr:to>
      <xdr:col>10</xdr:col>
      <xdr:colOff>19050</xdr:colOff>
      <xdr:row>6</xdr:row>
      <xdr:rowOff>123825</xdr:rowOff>
    </xdr:to>
    <xdr:sp macro="" textlink="">
      <xdr:nvSpPr>
        <xdr:cNvPr id="9" name="Nach rechts gekrümmter Pfeil 8"/>
        <xdr:cNvSpPr/>
      </xdr:nvSpPr>
      <xdr:spPr>
        <a:xfrm flipH="1">
          <a:off x="2495550" y="838200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10</xdr:row>
      <xdr:rowOff>66676</xdr:rowOff>
    </xdr:from>
    <xdr:to>
      <xdr:col>8</xdr:col>
      <xdr:colOff>95250</xdr:colOff>
      <xdr:row>11</xdr:row>
      <xdr:rowOff>104776</xdr:rowOff>
    </xdr:to>
    <xdr:sp macro="" textlink="">
      <xdr:nvSpPr>
        <xdr:cNvPr id="14" name="Nach rechts gekrümmter Pfeil 13"/>
        <xdr:cNvSpPr/>
      </xdr:nvSpPr>
      <xdr:spPr>
        <a:xfrm>
          <a:off x="4743450" y="581026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10</xdr:row>
      <xdr:rowOff>85726</xdr:rowOff>
    </xdr:from>
    <xdr:to>
      <xdr:col>10</xdr:col>
      <xdr:colOff>0</xdr:colOff>
      <xdr:row>11</xdr:row>
      <xdr:rowOff>85726</xdr:rowOff>
    </xdr:to>
    <xdr:sp macro="" textlink="">
      <xdr:nvSpPr>
        <xdr:cNvPr id="15" name="Nach links gekrümmter Pfeil 14"/>
        <xdr:cNvSpPr/>
      </xdr:nvSpPr>
      <xdr:spPr>
        <a:xfrm>
          <a:off x="6210300" y="600076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11</xdr:row>
      <xdr:rowOff>133350</xdr:rowOff>
    </xdr:from>
    <xdr:to>
      <xdr:col>8</xdr:col>
      <xdr:colOff>57150</xdr:colOff>
      <xdr:row>12</xdr:row>
      <xdr:rowOff>114300</xdr:rowOff>
    </xdr:to>
    <xdr:sp macro="" textlink="">
      <xdr:nvSpPr>
        <xdr:cNvPr id="16" name="Nach rechts gekrümmter Pfeil 15"/>
        <xdr:cNvSpPr/>
      </xdr:nvSpPr>
      <xdr:spPr>
        <a:xfrm>
          <a:off x="4676775" y="838200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11</xdr:row>
      <xdr:rowOff>133350</xdr:rowOff>
    </xdr:from>
    <xdr:to>
      <xdr:col>10</xdr:col>
      <xdr:colOff>19050</xdr:colOff>
      <xdr:row>12</xdr:row>
      <xdr:rowOff>123825</xdr:rowOff>
    </xdr:to>
    <xdr:sp macro="" textlink="">
      <xdr:nvSpPr>
        <xdr:cNvPr id="17" name="Nach rechts gekrümmter Pfeil 16"/>
        <xdr:cNvSpPr/>
      </xdr:nvSpPr>
      <xdr:spPr>
        <a:xfrm flipH="1">
          <a:off x="6172200" y="838200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16</xdr:row>
      <xdr:rowOff>66676</xdr:rowOff>
    </xdr:from>
    <xdr:to>
      <xdr:col>8</xdr:col>
      <xdr:colOff>95250</xdr:colOff>
      <xdr:row>17</xdr:row>
      <xdr:rowOff>104776</xdr:rowOff>
    </xdr:to>
    <xdr:sp macro="" textlink="">
      <xdr:nvSpPr>
        <xdr:cNvPr id="18" name="Nach rechts gekrümmter Pfeil 17"/>
        <xdr:cNvSpPr/>
      </xdr:nvSpPr>
      <xdr:spPr>
        <a:xfrm>
          <a:off x="4467225" y="150495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16</xdr:row>
      <xdr:rowOff>85726</xdr:rowOff>
    </xdr:from>
    <xdr:to>
      <xdr:col>10</xdr:col>
      <xdr:colOff>0</xdr:colOff>
      <xdr:row>17</xdr:row>
      <xdr:rowOff>85726</xdr:rowOff>
    </xdr:to>
    <xdr:sp macro="" textlink="">
      <xdr:nvSpPr>
        <xdr:cNvPr id="19" name="Nach links gekrümmter Pfeil 18"/>
        <xdr:cNvSpPr/>
      </xdr:nvSpPr>
      <xdr:spPr>
        <a:xfrm>
          <a:off x="5934075" y="152400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17</xdr:row>
      <xdr:rowOff>133350</xdr:rowOff>
    </xdr:from>
    <xdr:to>
      <xdr:col>8</xdr:col>
      <xdr:colOff>57150</xdr:colOff>
      <xdr:row>18</xdr:row>
      <xdr:rowOff>114300</xdr:rowOff>
    </xdr:to>
    <xdr:sp macro="" textlink="">
      <xdr:nvSpPr>
        <xdr:cNvPr id="20" name="Nach rechts gekrümmter Pfeil 19"/>
        <xdr:cNvSpPr/>
      </xdr:nvSpPr>
      <xdr:spPr>
        <a:xfrm>
          <a:off x="4400550" y="176212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17</xdr:row>
      <xdr:rowOff>133350</xdr:rowOff>
    </xdr:from>
    <xdr:to>
      <xdr:col>10</xdr:col>
      <xdr:colOff>19050</xdr:colOff>
      <xdr:row>18</xdr:row>
      <xdr:rowOff>123825</xdr:rowOff>
    </xdr:to>
    <xdr:sp macro="" textlink="">
      <xdr:nvSpPr>
        <xdr:cNvPr id="21" name="Nach rechts gekrümmter Pfeil 20"/>
        <xdr:cNvSpPr/>
      </xdr:nvSpPr>
      <xdr:spPr>
        <a:xfrm flipH="1">
          <a:off x="5895975" y="176212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22</xdr:row>
      <xdr:rowOff>66676</xdr:rowOff>
    </xdr:from>
    <xdr:to>
      <xdr:col>8</xdr:col>
      <xdr:colOff>95250</xdr:colOff>
      <xdr:row>23</xdr:row>
      <xdr:rowOff>104776</xdr:rowOff>
    </xdr:to>
    <xdr:sp macro="" textlink="">
      <xdr:nvSpPr>
        <xdr:cNvPr id="22" name="Nach rechts gekrümmter Pfeil 21"/>
        <xdr:cNvSpPr/>
      </xdr:nvSpPr>
      <xdr:spPr>
        <a:xfrm>
          <a:off x="4467225" y="27813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22</xdr:row>
      <xdr:rowOff>85726</xdr:rowOff>
    </xdr:from>
    <xdr:to>
      <xdr:col>10</xdr:col>
      <xdr:colOff>0</xdr:colOff>
      <xdr:row>23</xdr:row>
      <xdr:rowOff>85726</xdr:rowOff>
    </xdr:to>
    <xdr:sp macro="" textlink="">
      <xdr:nvSpPr>
        <xdr:cNvPr id="23" name="Nach links gekrümmter Pfeil 22"/>
        <xdr:cNvSpPr/>
      </xdr:nvSpPr>
      <xdr:spPr>
        <a:xfrm>
          <a:off x="5934075" y="28003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23</xdr:row>
      <xdr:rowOff>133350</xdr:rowOff>
    </xdr:from>
    <xdr:to>
      <xdr:col>8</xdr:col>
      <xdr:colOff>57150</xdr:colOff>
      <xdr:row>24</xdr:row>
      <xdr:rowOff>114300</xdr:rowOff>
    </xdr:to>
    <xdr:sp macro="" textlink="">
      <xdr:nvSpPr>
        <xdr:cNvPr id="24" name="Nach rechts gekrümmter Pfeil 23"/>
        <xdr:cNvSpPr/>
      </xdr:nvSpPr>
      <xdr:spPr>
        <a:xfrm>
          <a:off x="4400550" y="30384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23</xdr:row>
      <xdr:rowOff>133350</xdr:rowOff>
    </xdr:from>
    <xdr:to>
      <xdr:col>10</xdr:col>
      <xdr:colOff>19050</xdr:colOff>
      <xdr:row>24</xdr:row>
      <xdr:rowOff>123825</xdr:rowOff>
    </xdr:to>
    <xdr:sp macro="" textlink="">
      <xdr:nvSpPr>
        <xdr:cNvPr id="25" name="Nach rechts gekrümmter Pfeil 24"/>
        <xdr:cNvSpPr/>
      </xdr:nvSpPr>
      <xdr:spPr>
        <a:xfrm flipH="1">
          <a:off x="5895975" y="30384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28</xdr:row>
      <xdr:rowOff>66676</xdr:rowOff>
    </xdr:from>
    <xdr:to>
      <xdr:col>8</xdr:col>
      <xdr:colOff>95250</xdr:colOff>
      <xdr:row>29</xdr:row>
      <xdr:rowOff>104776</xdr:rowOff>
    </xdr:to>
    <xdr:sp macro="" textlink="">
      <xdr:nvSpPr>
        <xdr:cNvPr id="26" name="Nach rechts gekrümmter Pfeil 25"/>
        <xdr:cNvSpPr/>
      </xdr:nvSpPr>
      <xdr:spPr>
        <a:xfrm>
          <a:off x="4467225" y="386715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28</xdr:row>
      <xdr:rowOff>85726</xdr:rowOff>
    </xdr:from>
    <xdr:to>
      <xdr:col>10</xdr:col>
      <xdr:colOff>0</xdr:colOff>
      <xdr:row>29</xdr:row>
      <xdr:rowOff>85726</xdr:rowOff>
    </xdr:to>
    <xdr:sp macro="" textlink="">
      <xdr:nvSpPr>
        <xdr:cNvPr id="27" name="Nach links gekrümmter Pfeil 26"/>
        <xdr:cNvSpPr/>
      </xdr:nvSpPr>
      <xdr:spPr>
        <a:xfrm>
          <a:off x="5934075" y="388620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29</xdr:row>
      <xdr:rowOff>133350</xdr:rowOff>
    </xdr:from>
    <xdr:to>
      <xdr:col>8</xdr:col>
      <xdr:colOff>57150</xdr:colOff>
      <xdr:row>30</xdr:row>
      <xdr:rowOff>114300</xdr:rowOff>
    </xdr:to>
    <xdr:sp macro="" textlink="">
      <xdr:nvSpPr>
        <xdr:cNvPr id="28" name="Nach rechts gekrümmter Pfeil 27"/>
        <xdr:cNvSpPr/>
      </xdr:nvSpPr>
      <xdr:spPr>
        <a:xfrm>
          <a:off x="4400550" y="412432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29</xdr:row>
      <xdr:rowOff>133350</xdr:rowOff>
    </xdr:from>
    <xdr:to>
      <xdr:col>10</xdr:col>
      <xdr:colOff>19050</xdr:colOff>
      <xdr:row>30</xdr:row>
      <xdr:rowOff>123825</xdr:rowOff>
    </xdr:to>
    <xdr:sp macro="" textlink="">
      <xdr:nvSpPr>
        <xdr:cNvPr id="29" name="Nach rechts gekrümmter Pfeil 28"/>
        <xdr:cNvSpPr/>
      </xdr:nvSpPr>
      <xdr:spPr>
        <a:xfrm flipH="1">
          <a:off x="5895975" y="412432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34</xdr:row>
      <xdr:rowOff>66676</xdr:rowOff>
    </xdr:from>
    <xdr:to>
      <xdr:col>8</xdr:col>
      <xdr:colOff>95250</xdr:colOff>
      <xdr:row>35</xdr:row>
      <xdr:rowOff>104776</xdr:rowOff>
    </xdr:to>
    <xdr:sp macro="" textlink="">
      <xdr:nvSpPr>
        <xdr:cNvPr id="30" name="Nach rechts gekrümmter Pfeil 29"/>
        <xdr:cNvSpPr/>
      </xdr:nvSpPr>
      <xdr:spPr>
        <a:xfrm>
          <a:off x="4467225" y="49530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34</xdr:row>
      <xdr:rowOff>85726</xdr:rowOff>
    </xdr:from>
    <xdr:to>
      <xdr:col>10</xdr:col>
      <xdr:colOff>0</xdr:colOff>
      <xdr:row>35</xdr:row>
      <xdr:rowOff>85726</xdr:rowOff>
    </xdr:to>
    <xdr:sp macro="" textlink="">
      <xdr:nvSpPr>
        <xdr:cNvPr id="31" name="Nach links gekrümmter Pfeil 30"/>
        <xdr:cNvSpPr/>
      </xdr:nvSpPr>
      <xdr:spPr>
        <a:xfrm>
          <a:off x="5934075" y="49720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35</xdr:row>
      <xdr:rowOff>133350</xdr:rowOff>
    </xdr:from>
    <xdr:to>
      <xdr:col>8</xdr:col>
      <xdr:colOff>57150</xdr:colOff>
      <xdr:row>36</xdr:row>
      <xdr:rowOff>114300</xdr:rowOff>
    </xdr:to>
    <xdr:sp macro="" textlink="">
      <xdr:nvSpPr>
        <xdr:cNvPr id="32" name="Nach rechts gekrümmter Pfeil 31"/>
        <xdr:cNvSpPr/>
      </xdr:nvSpPr>
      <xdr:spPr>
        <a:xfrm>
          <a:off x="4400550" y="52101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35</xdr:row>
      <xdr:rowOff>133350</xdr:rowOff>
    </xdr:from>
    <xdr:to>
      <xdr:col>10</xdr:col>
      <xdr:colOff>19050</xdr:colOff>
      <xdr:row>36</xdr:row>
      <xdr:rowOff>123825</xdr:rowOff>
    </xdr:to>
    <xdr:sp macro="" textlink="">
      <xdr:nvSpPr>
        <xdr:cNvPr id="33" name="Nach rechts gekrümmter Pfeil 32"/>
        <xdr:cNvSpPr/>
      </xdr:nvSpPr>
      <xdr:spPr>
        <a:xfrm flipH="1">
          <a:off x="5895975" y="52101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40</xdr:row>
      <xdr:rowOff>66676</xdr:rowOff>
    </xdr:from>
    <xdr:to>
      <xdr:col>8</xdr:col>
      <xdr:colOff>95250</xdr:colOff>
      <xdr:row>41</xdr:row>
      <xdr:rowOff>104776</xdr:rowOff>
    </xdr:to>
    <xdr:sp macro="" textlink="">
      <xdr:nvSpPr>
        <xdr:cNvPr id="34" name="Nach rechts gekrümmter Pfeil 33"/>
        <xdr:cNvSpPr/>
      </xdr:nvSpPr>
      <xdr:spPr>
        <a:xfrm>
          <a:off x="4467225" y="49530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40</xdr:row>
      <xdr:rowOff>85726</xdr:rowOff>
    </xdr:from>
    <xdr:to>
      <xdr:col>10</xdr:col>
      <xdr:colOff>0</xdr:colOff>
      <xdr:row>41</xdr:row>
      <xdr:rowOff>85726</xdr:rowOff>
    </xdr:to>
    <xdr:sp macro="" textlink="">
      <xdr:nvSpPr>
        <xdr:cNvPr id="35" name="Nach links gekrümmter Pfeil 34"/>
        <xdr:cNvSpPr/>
      </xdr:nvSpPr>
      <xdr:spPr>
        <a:xfrm>
          <a:off x="5934075" y="49720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41</xdr:row>
      <xdr:rowOff>133350</xdr:rowOff>
    </xdr:from>
    <xdr:to>
      <xdr:col>8</xdr:col>
      <xdr:colOff>57150</xdr:colOff>
      <xdr:row>42</xdr:row>
      <xdr:rowOff>114300</xdr:rowOff>
    </xdr:to>
    <xdr:sp macro="" textlink="">
      <xdr:nvSpPr>
        <xdr:cNvPr id="36" name="Nach rechts gekrümmter Pfeil 35"/>
        <xdr:cNvSpPr/>
      </xdr:nvSpPr>
      <xdr:spPr>
        <a:xfrm>
          <a:off x="4400550" y="52101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41</xdr:row>
      <xdr:rowOff>133350</xdr:rowOff>
    </xdr:from>
    <xdr:to>
      <xdr:col>10</xdr:col>
      <xdr:colOff>19050</xdr:colOff>
      <xdr:row>42</xdr:row>
      <xdr:rowOff>123825</xdr:rowOff>
    </xdr:to>
    <xdr:sp macro="" textlink="">
      <xdr:nvSpPr>
        <xdr:cNvPr id="37" name="Nach rechts gekrümmter Pfeil 36"/>
        <xdr:cNvSpPr/>
      </xdr:nvSpPr>
      <xdr:spPr>
        <a:xfrm flipH="1">
          <a:off x="5895975" y="52101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46</xdr:row>
      <xdr:rowOff>66676</xdr:rowOff>
    </xdr:from>
    <xdr:to>
      <xdr:col>8</xdr:col>
      <xdr:colOff>95250</xdr:colOff>
      <xdr:row>47</xdr:row>
      <xdr:rowOff>104776</xdr:rowOff>
    </xdr:to>
    <xdr:sp macro="" textlink="">
      <xdr:nvSpPr>
        <xdr:cNvPr id="38" name="Nach rechts gekrümmter Pfeil 37"/>
        <xdr:cNvSpPr/>
      </xdr:nvSpPr>
      <xdr:spPr>
        <a:xfrm>
          <a:off x="4467225" y="71247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46</xdr:row>
      <xdr:rowOff>85726</xdr:rowOff>
    </xdr:from>
    <xdr:to>
      <xdr:col>10</xdr:col>
      <xdr:colOff>0</xdr:colOff>
      <xdr:row>47</xdr:row>
      <xdr:rowOff>85726</xdr:rowOff>
    </xdr:to>
    <xdr:sp macro="" textlink="">
      <xdr:nvSpPr>
        <xdr:cNvPr id="39" name="Nach links gekrümmter Pfeil 38"/>
        <xdr:cNvSpPr/>
      </xdr:nvSpPr>
      <xdr:spPr>
        <a:xfrm>
          <a:off x="5934075" y="71437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47</xdr:row>
      <xdr:rowOff>133350</xdr:rowOff>
    </xdr:from>
    <xdr:to>
      <xdr:col>8</xdr:col>
      <xdr:colOff>57150</xdr:colOff>
      <xdr:row>48</xdr:row>
      <xdr:rowOff>114300</xdr:rowOff>
    </xdr:to>
    <xdr:sp macro="" textlink="">
      <xdr:nvSpPr>
        <xdr:cNvPr id="40" name="Nach rechts gekrümmter Pfeil 39"/>
        <xdr:cNvSpPr/>
      </xdr:nvSpPr>
      <xdr:spPr>
        <a:xfrm>
          <a:off x="4400550" y="73818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47</xdr:row>
      <xdr:rowOff>133350</xdr:rowOff>
    </xdr:from>
    <xdr:to>
      <xdr:col>10</xdr:col>
      <xdr:colOff>19050</xdr:colOff>
      <xdr:row>48</xdr:row>
      <xdr:rowOff>123825</xdr:rowOff>
    </xdr:to>
    <xdr:sp macro="" textlink="">
      <xdr:nvSpPr>
        <xdr:cNvPr id="41" name="Nach rechts gekrümmter Pfeil 40"/>
        <xdr:cNvSpPr/>
      </xdr:nvSpPr>
      <xdr:spPr>
        <a:xfrm flipH="1">
          <a:off x="5895975" y="73818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52</xdr:row>
      <xdr:rowOff>66676</xdr:rowOff>
    </xdr:from>
    <xdr:to>
      <xdr:col>8</xdr:col>
      <xdr:colOff>95250</xdr:colOff>
      <xdr:row>53</xdr:row>
      <xdr:rowOff>104776</xdr:rowOff>
    </xdr:to>
    <xdr:sp macro="" textlink="">
      <xdr:nvSpPr>
        <xdr:cNvPr id="42" name="Nach rechts gekrümmter Pfeil 41"/>
        <xdr:cNvSpPr/>
      </xdr:nvSpPr>
      <xdr:spPr>
        <a:xfrm>
          <a:off x="4467225" y="71247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52</xdr:row>
      <xdr:rowOff>85726</xdr:rowOff>
    </xdr:from>
    <xdr:to>
      <xdr:col>10</xdr:col>
      <xdr:colOff>0</xdr:colOff>
      <xdr:row>53</xdr:row>
      <xdr:rowOff>85726</xdr:rowOff>
    </xdr:to>
    <xdr:sp macro="" textlink="">
      <xdr:nvSpPr>
        <xdr:cNvPr id="43" name="Nach links gekrümmter Pfeil 42"/>
        <xdr:cNvSpPr/>
      </xdr:nvSpPr>
      <xdr:spPr>
        <a:xfrm>
          <a:off x="5934075" y="71437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53</xdr:row>
      <xdr:rowOff>133350</xdr:rowOff>
    </xdr:from>
    <xdr:to>
      <xdr:col>8</xdr:col>
      <xdr:colOff>57150</xdr:colOff>
      <xdr:row>54</xdr:row>
      <xdr:rowOff>114300</xdr:rowOff>
    </xdr:to>
    <xdr:sp macro="" textlink="">
      <xdr:nvSpPr>
        <xdr:cNvPr id="44" name="Nach rechts gekrümmter Pfeil 43"/>
        <xdr:cNvSpPr/>
      </xdr:nvSpPr>
      <xdr:spPr>
        <a:xfrm>
          <a:off x="4400550" y="73818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53</xdr:row>
      <xdr:rowOff>133350</xdr:rowOff>
    </xdr:from>
    <xdr:to>
      <xdr:col>10</xdr:col>
      <xdr:colOff>19050</xdr:colOff>
      <xdr:row>54</xdr:row>
      <xdr:rowOff>123825</xdr:rowOff>
    </xdr:to>
    <xdr:sp macro="" textlink="">
      <xdr:nvSpPr>
        <xdr:cNvPr id="45" name="Nach rechts gekrümmter Pfeil 44"/>
        <xdr:cNvSpPr/>
      </xdr:nvSpPr>
      <xdr:spPr>
        <a:xfrm flipH="1">
          <a:off x="5895975" y="73818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95250</xdr:rowOff>
    </xdr:from>
    <xdr:to>
      <xdr:col>7</xdr:col>
      <xdr:colOff>160338</xdr:colOff>
      <xdr:row>4</xdr:row>
      <xdr:rowOff>85725</xdr:rowOff>
    </xdr:to>
    <xdr:sp macro="" textlink="">
      <xdr:nvSpPr>
        <xdr:cNvPr id="2" name="Nach rechts gekrümmter Pfeil 1">
          <a:extLst>
            <a:ext uri="{FF2B5EF4-FFF2-40B4-BE49-F238E27FC236}">
              <a16:creationId xmlns:a16="http://schemas.microsoft.com/office/drawing/2014/main" id="{123C1D02-0313-4D59-B4AA-5882746B9D7D}"/>
            </a:ext>
          </a:extLst>
        </xdr:cNvPr>
        <xdr:cNvSpPr/>
      </xdr:nvSpPr>
      <xdr:spPr>
        <a:xfrm>
          <a:off x="4695825" y="476250"/>
          <a:ext cx="95250" cy="1809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718185</xdr:colOff>
      <xdr:row>3</xdr:row>
      <xdr:rowOff>85725</xdr:rowOff>
    </xdr:from>
    <xdr:to>
      <xdr:col>10</xdr:col>
      <xdr:colOff>20193</xdr:colOff>
      <xdr:row>4</xdr:row>
      <xdr:rowOff>104775</xdr:rowOff>
    </xdr:to>
    <xdr:sp macro="" textlink="">
      <xdr:nvSpPr>
        <xdr:cNvPr id="3" name="Nach links gekrümmter Pfeil 2">
          <a:extLst>
            <a:ext uri="{FF2B5EF4-FFF2-40B4-BE49-F238E27FC236}">
              <a16:creationId xmlns:a16="http://schemas.microsoft.com/office/drawing/2014/main" id="{0945F19C-C739-4E0D-8A3A-A8DDE3E79CFD}"/>
            </a:ext>
          </a:extLst>
        </xdr:cNvPr>
        <xdr:cNvSpPr/>
      </xdr:nvSpPr>
      <xdr:spPr>
        <a:xfrm>
          <a:off x="5724525" y="466725"/>
          <a:ext cx="85725" cy="2095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47625</xdr:colOff>
      <xdr:row>4</xdr:row>
      <xdr:rowOff>123825</xdr:rowOff>
    </xdr:from>
    <xdr:to>
      <xdr:col>7</xdr:col>
      <xdr:colOff>142875</xdr:colOff>
      <xdr:row>5</xdr:row>
      <xdr:rowOff>114300</xdr:rowOff>
    </xdr:to>
    <xdr:sp macro="" textlink="">
      <xdr:nvSpPr>
        <xdr:cNvPr id="4" name="Nach rechts gekrümmter Pfeil 3">
          <a:extLst>
            <a:ext uri="{FF2B5EF4-FFF2-40B4-BE49-F238E27FC236}">
              <a16:creationId xmlns:a16="http://schemas.microsoft.com/office/drawing/2014/main" id="{DEEC2220-226F-47D8-B975-CA1467471D59}"/>
            </a:ext>
          </a:extLst>
        </xdr:cNvPr>
        <xdr:cNvSpPr/>
      </xdr:nvSpPr>
      <xdr:spPr>
        <a:xfrm>
          <a:off x="4314825" y="695325"/>
          <a:ext cx="95250" cy="1809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708660</xdr:colOff>
      <xdr:row>4</xdr:row>
      <xdr:rowOff>114300</xdr:rowOff>
    </xdr:from>
    <xdr:to>
      <xdr:col>10</xdr:col>
      <xdr:colOff>9117</xdr:colOff>
      <xdr:row>5</xdr:row>
      <xdr:rowOff>125866</xdr:rowOff>
    </xdr:to>
    <xdr:sp macro="" textlink="">
      <xdr:nvSpPr>
        <xdr:cNvPr id="5" name="Nach links gekrümmter Pfeil 4">
          <a:extLst>
            <a:ext uri="{FF2B5EF4-FFF2-40B4-BE49-F238E27FC236}">
              <a16:creationId xmlns:a16="http://schemas.microsoft.com/office/drawing/2014/main" id="{311AA66B-CD3A-4DDD-A284-E943314CF90D}"/>
            </a:ext>
          </a:extLst>
        </xdr:cNvPr>
        <xdr:cNvSpPr/>
      </xdr:nvSpPr>
      <xdr:spPr>
        <a:xfrm>
          <a:off x="5715000" y="685800"/>
          <a:ext cx="85725" cy="2095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WhiteSpace="0" view="pageLayout" zoomScaleNormal="115" workbookViewId="0">
      <selection activeCell="F34" sqref="F34"/>
    </sheetView>
  </sheetViews>
  <sheetFormatPr baseColWidth="10" defaultRowHeight="12.75" x14ac:dyDescent="0.2"/>
  <cols>
    <col min="1" max="1" width="3.85546875" customWidth="1"/>
    <col min="2" max="2" width="9.7109375" customWidth="1"/>
    <col min="3" max="3" width="9.140625" customWidth="1"/>
    <col min="4" max="4" width="4.5703125" customWidth="1"/>
    <col min="5" max="5" width="15.85546875" customWidth="1"/>
    <col min="6" max="6" width="5" customWidth="1"/>
    <col min="7" max="7" width="9.28515625" customWidth="1"/>
    <col min="8" max="8" width="7" customWidth="1"/>
    <col min="9" max="9" width="11.42578125" customWidth="1"/>
    <col min="10" max="10" width="12.7109375" style="9" customWidth="1"/>
  </cols>
  <sheetData>
    <row r="1" spans="1:12" x14ac:dyDescent="0.2">
      <c r="A1" s="3" t="s">
        <v>63</v>
      </c>
      <c r="E1" s="6"/>
      <c r="G1" s="3" t="s">
        <v>0</v>
      </c>
    </row>
    <row r="2" spans="1:12" x14ac:dyDescent="0.2">
      <c r="A2" s="7"/>
      <c r="E2" s="6"/>
      <c r="F2" s="4"/>
      <c r="K2" s="94" t="s">
        <v>1</v>
      </c>
      <c r="L2" s="94"/>
    </row>
    <row r="3" spans="1:12" x14ac:dyDescent="0.2">
      <c r="A3" s="7">
        <v>1</v>
      </c>
      <c r="B3" s="13" t="s">
        <v>3</v>
      </c>
      <c r="C3" s="13" t="s">
        <v>4</v>
      </c>
      <c r="E3" s="6"/>
      <c r="F3" s="4"/>
      <c r="G3" s="13" t="str">
        <f t="shared" ref="G3:H7" si="0">B3</f>
        <v>x</v>
      </c>
      <c r="H3" s="13" t="str">
        <f t="shared" si="0"/>
        <v>y</v>
      </c>
      <c r="I3" s="13" t="s">
        <v>64</v>
      </c>
      <c r="K3" s="94" t="s">
        <v>2</v>
      </c>
      <c r="L3" s="94"/>
    </row>
    <row r="4" spans="1:12" x14ac:dyDescent="0.2">
      <c r="A4" s="7"/>
      <c r="B4" s="14">
        <f ca="1">VLOOKUP($A$3,Daten2!$B$3:$P$39,3,FALSE)</f>
        <v>1</v>
      </c>
      <c r="C4" s="14">
        <f ca="1">VLOOKUP($A$3,Daten2!$B$3:$P$39,4,FALSE)</f>
        <v>2</v>
      </c>
      <c r="E4" s="6"/>
      <c r="F4" s="10"/>
      <c r="G4" s="14">
        <f t="shared" ca="1" si="0"/>
        <v>1</v>
      </c>
      <c r="H4" s="15">
        <f t="shared" ca="1" si="0"/>
        <v>2</v>
      </c>
      <c r="I4" s="14">
        <f ca="1">H4/G4</f>
        <v>2</v>
      </c>
    </row>
    <row r="5" spans="1:12" x14ac:dyDescent="0.2">
      <c r="A5" s="7"/>
      <c r="B5" s="14">
        <f ca="1">VLOOKUP($A$3,Daten2!$B$3:$P$39,5,FALSE)</f>
        <v>5</v>
      </c>
      <c r="C5" s="18">
        <f ca="1">VLOOKUP($A$3,Daten2!$B$3:$P$39,6,FALSE)</f>
        <v>10</v>
      </c>
      <c r="E5" s="6"/>
      <c r="F5" s="4"/>
      <c r="G5" s="14">
        <f t="shared" ca="1" si="0"/>
        <v>5</v>
      </c>
      <c r="H5" s="15">
        <f t="shared" ca="1" si="0"/>
        <v>10</v>
      </c>
      <c r="I5" s="14">
        <f ca="1">H5/G5</f>
        <v>2</v>
      </c>
    </row>
    <row r="6" spans="1:12" x14ac:dyDescent="0.2">
      <c r="A6" s="7"/>
      <c r="B6" s="14">
        <f ca="1">VLOOKUP($A$3,Daten2!$B$3:$P$39,7,FALSE)</f>
        <v>9</v>
      </c>
      <c r="C6" s="18">
        <f ca="1">VLOOKUP($A$3,Daten2!$B$3:$P$39,8,FALSE)</f>
        <v>18</v>
      </c>
      <c r="E6" s="6"/>
      <c r="F6" s="10"/>
      <c r="G6" s="14">
        <f t="shared" ca="1" si="0"/>
        <v>9</v>
      </c>
      <c r="H6" s="15">
        <f t="shared" ca="1" si="0"/>
        <v>18</v>
      </c>
      <c r="I6" s="14">
        <f ca="1">H6/G6</f>
        <v>2</v>
      </c>
    </row>
    <row r="7" spans="1:12" x14ac:dyDescent="0.2">
      <c r="A7" s="7"/>
      <c r="B7" s="14">
        <f ca="1">VLOOKUP($A$3,Daten2!$B$3:$P$39,9,FALSE)</f>
        <v>13</v>
      </c>
      <c r="C7" s="18">
        <f ca="1">VLOOKUP($A$3,Daten2!$B$3:$P$39,10,FALSE)</f>
        <v>26</v>
      </c>
      <c r="E7" s="6"/>
      <c r="F7" s="4"/>
      <c r="G7" s="14">
        <f t="shared" ca="1" si="0"/>
        <v>13</v>
      </c>
      <c r="H7" s="15">
        <f t="shared" ca="1" si="0"/>
        <v>26</v>
      </c>
      <c r="I7" s="14">
        <f ca="1">H7/G7</f>
        <v>2</v>
      </c>
    </row>
    <row r="8" spans="1:12" x14ac:dyDescent="0.2">
      <c r="A8" s="7"/>
      <c r="B8" s="12"/>
      <c r="C8" s="12"/>
      <c r="E8" s="6"/>
      <c r="F8" s="4"/>
    </row>
    <row r="9" spans="1:12" x14ac:dyDescent="0.2">
      <c r="A9" s="7"/>
      <c r="B9" s="12"/>
      <c r="C9" s="12"/>
      <c r="E9" s="6"/>
      <c r="F9" s="4"/>
      <c r="G9" s="3" t="s">
        <v>65</v>
      </c>
      <c r="H9" t="str">
        <f ca="1">VLOOKUP($A$3,Daten2!$B$3:$P$39,15,FALSE)</f>
        <v>Zuordnung ist proportional</v>
      </c>
      <c r="I9" s="9"/>
    </row>
    <row r="10" spans="1:12" x14ac:dyDescent="0.2">
      <c r="A10" s="7"/>
      <c r="B10" s="12"/>
      <c r="C10" s="12"/>
      <c r="E10" s="6"/>
      <c r="F10" s="10"/>
      <c r="H10" s="8"/>
      <c r="I10" s="10"/>
    </row>
    <row r="11" spans="1:12" x14ac:dyDescent="0.2">
      <c r="A11" s="7">
        <v>2</v>
      </c>
      <c r="B11" s="13" t="s">
        <v>3</v>
      </c>
      <c r="C11" s="13" t="s">
        <v>4</v>
      </c>
      <c r="E11" s="6"/>
      <c r="F11" s="4"/>
      <c r="G11" s="13" t="str">
        <f t="shared" ref="G11:H15" si="1">B11</f>
        <v>x</v>
      </c>
      <c r="H11" s="13" t="str">
        <f t="shared" si="1"/>
        <v>y</v>
      </c>
      <c r="I11" s="13" t="s">
        <v>64</v>
      </c>
    </row>
    <row r="12" spans="1:12" x14ac:dyDescent="0.2">
      <c r="A12" s="7"/>
      <c r="B12" s="14">
        <f ca="1">VLOOKUP($A$11,Daten2!$B$3:$P$39,3,FALSE)</f>
        <v>1</v>
      </c>
      <c r="C12" s="14">
        <f ca="1">VLOOKUP($A$11,Daten2!$B$3:$P$39,4,FALSE)</f>
        <v>3</v>
      </c>
      <c r="E12" s="6"/>
      <c r="F12" s="10"/>
      <c r="G12" s="14">
        <f t="shared" ca="1" si="1"/>
        <v>1</v>
      </c>
      <c r="H12" s="15">
        <f t="shared" ca="1" si="1"/>
        <v>3</v>
      </c>
      <c r="I12" s="14">
        <f ca="1">H12/G12</f>
        <v>3</v>
      </c>
    </row>
    <row r="13" spans="1:12" x14ac:dyDescent="0.2">
      <c r="A13" s="7"/>
      <c r="B13" s="18">
        <f ca="1">VLOOKUP($A$11,Daten2!$B$3:$P$39,5,FALSE)</f>
        <v>5</v>
      </c>
      <c r="C13" s="14">
        <f ca="1">VLOOKUP($A$11,Daten2!$B$3:$P$39,6,FALSE)</f>
        <v>15</v>
      </c>
      <c r="E13" s="6"/>
      <c r="F13" s="4"/>
      <c r="G13" s="14">
        <f t="shared" ca="1" si="1"/>
        <v>5</v>
      </c>
      <c r="H13" s="15">
        <f t="shared" ca="1" si="1"/>
        <v>15</v>
      </c>
      <c r="I13" s="14">
        <f ca="1">H13/G13</f>
        <v>3</v>
      </c>
    </row>
    <row r="14" spans="1:12" x14ac:dyDescent="0.2">
      <c r="A14" s="7"/>
      <c r="B14" s="18">
        <f ca="1">VLOOKUP($A$11,Daten2!$B$3:$P$39,7,FALSE)</f>
        <v>9</v>
      </c>
      <c r="C14" s="14">
        <f ca="1">VLOOKUP($A$11,Daten2!$B$3:$P$39,8,FALSE)</f>
        <v>27</v>
      </c>
      <c r="E14" s="6"/>
      <c r="F14" s="10"/>
      <c r="G14" s="14">
        <f t="shared" ca="1" si="1"/>
        <v>9</v>
      </c>
      <c r="H14" s="15">
        <f t="shared" ca="1" si="1"/>
        <v>27</v>
      </c>
      <c r="I14" s="14">
        <f ca="1">H14/G14</f>
        <v>3</v>
      </c>
    </row>
    <row r="15" spans="1:12" x14ac:dyDescent="0.2">
      <c r="A15" s="7"/>
      <c r="B15" s="18">
        <f ca="1">VLOOKUP($A$11,Daten2!$B$3:$P$39,9,FALSE)</f>
        <v>13</v>
      </c>
      <c r="C15" s="14">
        <f ca="1">VLOOKUP($A$11,Daten2!$B$3:$P$39,10,FALSE)</f>
        <v>39</v>
      </c>
      <c r="E15" s="6"/>
      <c r="F15" s="4"/>
      <c r="G15" s="14">
        <f t="shared" ca="1" si="1"/>
        <v>13</v>
      </c>
      <c r="H15" s="15">
        <f t="shared" ca="1" si="1"/>
        <v>39</v>
      </c>
      <c r="I15" s="14">
        <f ca="1">H15/G15</f>
        <v>3</v>
      </c>
    </row>
    <row r="16" spans="1:12" x14ac:dyDescent="0.2">
      <c r="A16" s="7"/>
      <c r="B16" s="12"/>
      <c r="C16" s="12"/>
      <c r="E16" s="6"/>
      <c r="F16" s="4"/>
    </row>
    <row r="17" spans="1:10" x14ac:dyDescent="0.2">
      <c r="A17" s="7"/>
      <c r="B17" s="12"/>
      <c r="C17" s="12"/>
      <c r="E17" s="6"/>
      <c r="F17" s="4"/>
      <c r="G17" s="3" t="s">
        <v>65</v>
      </c>
      <c r="H17" t="str">
        <f ca="1">VLOOKUP($A$11,Daten2!$B$3:$P$39,15,FALSE)</f>
        <v>Zuordnung ist proportional</v>
      </c>
      <c r="I17" s="9"/>
    </row>
    <row r="18" spans="1:10" x14ac:dyDescent="0.2">
      <c r="A18" s="7"/>
      <c r="B18" s="12"/>
      <c r="C18" s="12"/>
      <c r="E18" s="6"/>
      <c r="F18" s="10"/>
      <c r="I18" s="10"/>
    </row>
    <row r="19" spans="1:10" x14ac:dyDescent="0.2">
      <c r="A19" s="7">
        <v>3</v>
      </c>
      <c r="B19" s="13" t="s">
        <v>3</v>
      </c>
      <c r="C19" s="13" t="s">
        <v>4</v>
      </c>
      <c r="E19" s="6"/>
      <c r="F19" s="4"/>
      <c r="G19" s="13" t="str">
        <f t="shared" ref="G19:H23" si="2">B19</f>
        <v>x</v>
      </c>
      <c r="H19" s="13" t="str">
        <f t="shared" si="2"/>
        <v>y</v>
      </c>
      <c r="I19" s="13" t="s">
        <v>64</v>
      </c>
    </row>
    <row r="20" spans="1:10" x14ac:dyDescent="0.2">
      <c r="B20" s="18">
        <f ca="1">VLOOKUP($A$19,Daten2!$B$3:$P$39,3,FALSE)</f>
        <v>1</v>
      </c>
      <c r="C20" s="18">
        <f ca="1">VLOOKUP($A$19,Daten2!$B$3:$P$39,4,FALSE)</f>
        <v>17</v>
      </c>
      <c r="E20" s="6"/>
      <c r="F20" s="10"/>
      <c r="G20" s="14">
        <f t="shared" ca="1" si="2"/>
        <v>1</v>
      </c>
      <c r="H20" s="15">
        <f t="shared" ca="1" si="2"/>
        <v>17</v>
      </c>
      <c r="I20" s="14">
        <f ca="1">H20/G20</f>
        <v>17</v>
      </c>
    </row>
    <row r="21" spans="1:10" x14ac:dyDescent="0.2">
      <c r="B21" s="14">
        <f ca="1">VLOOKUP($A$19,Daten2!$B$3:$P$39,5,FALSE)</f>
        <v>2</v>
      </c>
      <c r="C21" s="18">
        <f ca="1">VLOOKUP($A$19,Daten2!$B$3:$P$39,6,FALSE)</f>
        <v>34</v>
      </c>
      <c r="E21" s="6"/>
      <c r="F21" s="4"/>
      <c r="G21" s="14">
        <f t="shared" ca="1" si="2"/>
        <v>2</v>
      </c>
      <c r="H21" s="15">
        <f t="shared" ca="1" si="2"/>
        <v>34</v>
      </c>
      <c r="I21" s="14">
        <f ca="1">H21/G21</f>
        <v>17</v>
      </c>
    </row>
    <row r="22" spans="1:10" x14ac:dyDescent="0.2">
      <c r="B22" s="14">
        <f ca="1">VLOOKUP($A$19,Daten2!$B$3:$P$39,7,FALSE)</f>
        <v>5</v>
      </c>
      <c r="C22" s="14">
        <f ca="1">VLOOKUP($A$19,Daten2!$B$3:$P$39,8,FALSE)</f>
        <v>85</v>
      </c>
      <c r="E22" s="6"/>
      <c r="F22" s="10"/>
      <c r="G22" s="14">
        <f t="shared" ca="1" si="2"/>
        <v>5</v>
      </c>
      <c r="H22" s="15">
        <f t="shared" ca="1" si="2"/>
        <v>85</v>
      </c>
      <c r="I22" s="14">
        <f ca="1">H22/G22</f>
        <v>17</v>
      </c>
    </row>
    <row r="23" spans="1:10" x14ac:dyDescent="0.2">
      <c r="B23" s="14">
        <f ca="1">VLOOKUP($A$19,Daten2!$B$3:$P$39,9,FALSE)</f>
        <v>8</v>
      </c>
      <c r="C23" s="18">
        <f ca="1">VLOOKUP($A$19,Daten2!$B$3:$P$39,10,FALSE)</f>
        <v>136</v>
      </c>
      <c r="E23" s="6"/>
      <c r="F23" s="4"/>
      <c r="G23" s="14">
        <f t="shared" ca="1" si="2"/>
        <v>8</v>
      </c>
      <c r="H23" s="15">
        <f t="shared" ca="1" si="2"/>
        <v>136</v>
      </c>
      <c r="I23" s="14">
        <f ca="1">H23/G23</f>
        <v>17</v>
      </c>
    </row>
    <row r="24" spans="1:10" x14ac:dyDescent="0.2">
      <c r="A24" s="7"/>
      <c r="E24" s="6"/>
      <c r="F24" s="4"/>
    </row>
    <row r="25" spans="1:10" x14ac:dyDescent="0.2">
      <c r="A25" s="5"/>
      <c r="E25" s="6"/>
      <c r="F25" s="4"/>
      <c r="G25" s="3" t="s">
        <v>65</v>
      </c>
      <c r="H25" t="str">
        <f ca="1">VLOOKUP($A$19,Daten2!$B$3:$P$39,15,FALSE)</f>
        <v>Zuordnung ist proportional</v>
      </c>
      <c r="I25" s="9"/>
    </row>
    <row r="26" spans="1:10" x14ac:dyDescent="0.2">
      <c r="A26" s="5"/>
      <c r="E26" s="6"/>
      <c r="F26" s="4"/>
      <c r="G26" s="3"/>
      <c r="I26" s="9"/>
    </row>
    <row r="27" spans="1:10" x14ac:dyDescent="0.2">
      <c r="E27" s="6"/>
      <c r="F27" s="4"/>
      <c r="H27" s="8"/>
      <c r="I27" s="9"/>
    </row>
    <row r="28" spans="1:10" x14ac:dyDescent="0.2">
      <c r="A28" s="3" t="s">
        <v>62</v>
      </c>
      <c r="E28" s="6"/>
      <c r="F28" s="4"/>
      <c r="G28" s="3" t="s">
        <v>0</v>
      </c>
    </row>
    <row r="29" spans="1:10" x14ac:dyDescent="0.2">
      <c r="A29" s="7">
        <v>5</v>
      </c>
      <c r="E29" s="6"/>
      <c r="F29" s="4"/>
    </row>
    <row r="30" spans="1:10" x14ac:dyDescent="0.2">
      <c r="A30" s="5" t="str">
        <f>A29&amp;")"</f>
        <v>5)</v>
      </c>
      <c r="B30" t="str">
        <f ca="1">VLOOKUP($A29,Daten1!$B$2:$Q$38,14,)</f>
        <v>16 Packungen Käseaufschnitt kosten 26,24 €.</v>
      </c>
      <c r="E30" s="6"/>
      <c r="F30" s="4"/>
      <c r="G30">
        <f ca="1">VLOOKUP($A29,Daten1!$B$2:$Q$38,5,)</f>
        <v>16</v>
      </c>
      <c r="H30" s="8" t="s">
        <v>13</v>
      </c>
      <c r="I30" s="9" t="str">
        <f ca="1">TEXT(VLOOKUP($A29,Daten1!$B$2:$Q$38,6,),"0,00")&amp;" €"</f>
        <v>26,24 €</v>
      </c>
    </row>
    <row r="31" spans="1:10" x14ac:dyDescent="0.2">
      <c r="B31" t="str">
        <f ca="1">VLOOKUP($A29,Daten1!$B$2:$Q$38,15,)</f>
        <v>Was kosten 11 Packungen Käseaufschnitt?</v>
      </c>
      <c r="E31" s="6"/>
      <c r="F31" s="10" t="str">
        <f ca="1">":"&amp;VLOOKUP($A29,Daten1!$B$2:$Q$38,5,)</f>
        <v>:16</v>
      </c>
      <c r="H31" s="8"/>
      <c r="I31" s="10"/>
      <c r="J31" s="9" t="str">
        <f ca="1">":"&amp;VLOOKUP($A29,Daten1!$B$2:$Q$38,5,)</f>
        <v>:16</v>
      </c>
    </row>
    <row r="32" spans="1:10" x14ac:dyDescent="0.2">
      <c r="E32" s="6"/>
      <c r="F32" s="4"/>
      <c r="G32">
        <v>1</v>
      </c>
      <c r="H32" s="8" t="s">
        <v>13</v>
      </c>
      <c r="I32" s="9" t="str">
        <f ca="1">TEXT(VLOOKUP($A29,Daten1!$B$2:$Q$38,4,),"0,00")&amp;" €"</f>
        <v>1,64 €</v>
      </c>
    </row>
    <row r="33" spans="1:10" x14ac:dyDescent="0.2">
      <c r="E33" s="6"/>
      <c r="F33" s="10" t="str">
        <f ca="1">"·"&amp;VLOOKUP($A29,Daten1!$B$2:$Q$38,7,)</f>
        <v>·11</v>
      </c>
      <c r="I33" s="10"/>
      <c r="J33" s="9" t="str">
        <f ca="1">"·"&amp;VLOOKUP($A29,Daten1!$B$2:$Q$38,7,)</f>
        <v>·11</v>
      </c>
    </row>
    <row r="34" spans="1:10" x14ac:dyDescent="0.2">
      <c r="E34" s="6"/>
      <c r="F34" s="4"/>
      <c r="G34">
        <f ca="1">VLOOKUP($A29,Daten1!$B$2:$Q$38,7,)</f>
        <v>11</v>
      </c>
      <c r="H34" s="8" t="s">
        <v>13</v>
      </c>
      <c r="I34" s="9" t="str">
        <f ca="1">TEXT(VLOOKUP($A29,Daten1!$B$2:$Q$38,8,),"0,00")&amp;" €"</f>
        <v>18,04 €</v>
      </c>
    </row>
    <row r="35" spans="1:10" x14ac:dyDescent="0.2">
      <c r="E35" s="6"/>
      <c r="F35" s="4"/>
    </row>
    <row r="36" spans="1:10" x14ac:dyDescent="0.2">
      <c r="A36" s="7">
        <v>6</v>
      </c>
      <c r="E36" s="6"/>
      <c r="F36" s="4"/>
    </row>
    <row r="37" spans="1:10" x14ac:dyDescent="0.2">
      <c r="A37" s="5" t="str">
        <f>A36&amp;")"</f>
        <v>6)</v>
      </c>
      <c r="B37" t="str">
        <f ca="1">VLOOKUP($A36,Daten1!$B$2:$Q$38,14,)</f>
        <v>5 Tafeln Schokolade kosten 6,35 €.</v>
      </c>
      <c r="E37" s="6"/>
      <c r="F37" s="4"/>
      <c r="G37">
        <f ca="1">VLOOKUP($A36,Daten1!$B$2:$Q$38,5,)</f>
        <v>5</v>
      </c>
      <c r="H37" s="8" t="s">
        <v>13</v>
      </c>
      <c r="I37" s="9" t="str">
        <f ca="1">TEXT(VLOOKUP($A36,Daten1!$B$2:$Q$38,6,),"0,00")&amp;" €"</f>
        <v>6,35 €</v>
      </c>
    </row>
    <row r="38" spans="1:10" x14ac:dyDescent="0.2">
      <c r="B38" t="str">
        <f ca="1">VLOOKUP($A36,Daten1!$B$2:$Q$38,15,)</f>
        <v>Was kosten 21 Tafeln Schokolade?</v>
      </c>
      <c r="E38" s="6"/>
      <c r="F38" s="10" t="str">
        <f ca="1">":"&amp;VLOOKUP($A36,Daten1!$B$2:$Q$38,5,)</f>
        <v>:5</v>
      </c>
      <c r="H38" s="8"/>
      <c r="I38" s="10"/>
      <c r="J38" s="9" t="str">
        <f ca="1">":"&amp;VLOOKUP($A36,Daten1!$B$2:$Q$38,5,)</f>
        <v>:5</v>
      </c>
    </row>
    <row r="39" spans="1:10" x14ac:dyDescent="0.2">
      <c r="E39" s="6"/>
      <c r="F39" s="4"/>
      <c r="G39">
        <v>1</v>
      </c>
      <c r="H39" s="8" t="s">
        <v>13</v>
      </c>
      <c r="I39" s="9" t="str">
        <f ca="1">TEXT(VLOOKUP($A36,Daten1!$B$2:$Q$38,4,),"0,00")&amp;" €"</f>
        <v>1,27 €</v>
      </c>
    </row>
    <row r="40" spans="1:10" x14ac:dyDescent="0.2">
      <c r="E40" s="6"/>
      <c r="F40" s="10" t="str">
        <f ca="1">"·"&amp;VLOOKUP($A36,Daten1!$B$2:$Q$38,7,)</f>
        <v>·21</v>
      </c>
      <c r="I40" s="10"/>
      <c r="J40" s="9" t="str">
        <f ca="1">"·"&amp;VLOOKUP($A36,Daten1!$B$2:$Q$38,7,)</f>
        <v>·21</v>
      </c>
    </row>
    <row r="41" spans="1:10" x14ac:dyDescent="0.2">
      <c r="E41" s="6"/>
      <c r="F41" s="4"/>
      <c r="G41">
        <f ca="1">VLOOKUP($A36,Daten1!$B$2:$Q$38,7,)</f>
        <v>21</v>
      </c>
      <c r="H41" s="8" t="s">
        <v>13</v>
      </c>
      <c r="I41" s="9" t="str">
        <f ca="1">TEXT(VLOOKUP($A36,Daten1!$B$2:$Q$38,8,),"0,00")&amp;" €"</f>
        <v>26,67 €</v>
      </c>
    </row>
    <row r="42" spans="1:10" x14ac:dyDescent="0.2">
      <c r="E42" s="6"/>
      <c r="F42" s="4"/>
    </row>
    <row r="43" spans="1:10" x14ac:dyDescent="0.2">
      <c r="A43" s="7">
        <v>7</v>
      </c>
      <c r="E43" s="6"/>
      <c r="F43" s="4"/>
    </row>
    <row r="44" spans="1:10" x14ac:dyDescent="0.2">
      <c r="A44" s="5" t="str">
        <f>A43&amp;")"</f>
        <v>7)</v>
      </c>
      <c r="B44" t="str">
        <f ca="1">VLOOKUP($A43,Daten1!$B$2:$Q$38,14,)</f>
        <v>10 Packungen Cornflakes kosten 22,70 €.</v>
      </c>
      <c r="E44" s="6"/>
      <c r="F44" s="4"/>
      <c r="G44">
        <f ca="1">VLOOKUP($A43,Daten1!$B$2:$Q$38,5,)</f>
        <v>10</v>
      </c>
      <c r="H44" s="8" t="s">
        <v>13</v>
      </c>
      <c r="I44" s="9" t="str">
        <f ca="1">TEXT(VLOOKUP($A43,Daten1!$B$2:$Q$38,6,),"0,00")&amp;" €"</f>
        <v>22,70 €</v>
      </c>
    </row>
    <row r="45" spans="1:10" x14ac:dyDescent="0.2">
      <c r="B45" t="str">
        <f ca="1">VLOOKUP($A43,Daten1!$B$2:$Q$38,15,)</f>
        <v>Was kosten 16 Packungen Cornflakes?</v>
      </c>
      <c r="E45" s="6"/>
      <c r="F45" s="10" t="str">
        <f ca="1">":"&amp;VLOOKUP($A43,Daten1!$B$2:$Q$38,5,)</f>
        <v>:10</v>
      </c>
      <c r="H45" s="8"/>
      <c r="I45" s="10"/>
      <c r="J45" s="9" t="str">
        <f ca="1">":"&amp;VLOOKUP($A43,Daten1!$B$2:$Q$38,5,)</f>
        <v>:10</v>
      </c>
    </row>
    <row r="46" spans="1:10" x14ac:dyDescent="0.2">
      <c r="E46" s="6"/>
      <c r="F46" s="4"/>
      <c r="G46">
        <v>1</v>
      </c>
      <c r="H46" s="8" t="s">
        <v>13</v>
      </c>
      <c r="I46" s="9" t="str">
        <f ca="1">TEXT(VLOOKUP($A43,Daten1!$B$2:$Q$38,4,),"0,00")&amp;" €"</f>
        <v>2,27 €</v>
      </c>
    </row>
    <row r="47" spans="1:10" x14ac:dyDescent="0.2">
      <c r="E47" s="6"/>
      <c r="F47" s="10" t="str">
        <f ca="1">"·"&amp;VLOOKUP($A43,Daten1!$B$2:$Q$38,7,)</f>
        <v>·16</v>
      </c>
      <c r="I47" s="10"/>
      <c r="J47" s="9" t="str">
        <f ca="1">"·"&amp;VLOOKUP($A43,Daten1!$B$2:$Q$38,7,)</f>
        <v>·16</v>
      </c>
    </row>
    <row r="48" spans="1:10" x14ac:dyDescent="0.2">
      <c r="E48" s="6"/>
      <c r="F48" s="4"/>
      <c r="G48">
        <f ca="1">VLOOKUP($A43,Daten1!$B$2:$Q$38,7,)</f>
        <v>16</v>
      </c>
      <c r="H48" s="8" t="s">
        <v>13</v>
      </c>
      <c r="I48" s="9" t="str">
        <f ca="1">TEXT(VLOOKUP($A43,Daten1!$B$2:$Q$38,8,),"0,00")&amp;" €"</f>
        <v>36,32 €</v>
      </c>
    </row>
    <row r="49" spans="1:10" x14ac:dyDescent="0.2">
      <c r="E49" s="6"/>
      <c r="F49" s="4"/>
    </row>
    <row r="50" spans="1:10" x14ac:dyDescent="0.2">
      <c r="A50" s="7">
        <v>8</v>
      </c>
      <c r="E50" s="6"/>
      <c r="F50" s="4"/>
    </row>
    <row r="51" spans="1:10" x14ac:dyDescent="0.2">
      <c r="A51" s="5" t="str">
        <f>A50&amp;")"</f>
        <v>8)</v>
      </c>
      <c r="B51" t="str">
        <f ca="1">VLOOKUP($A50,Daten1!$B$2:$Q$38,14,)</f>
        <v>14 Liter Orangensaft kosten 17,36 €.</v>
      </c>
      <c r="E51" s="6"/>
      <c r="F51" s="4"/>
      <c r="G51">
        <f ca="1">VLOOKUP($A50,Daten1!$B$2:$Q$38,5,)</f>
        <v>14</v>
      </c>
      <c r="H51" s="8" t="s">
        <v>13</v>
      </c>
      <c r="I51" s="9" t="str">
        <f ca="1">TEXT(VLOOKUP($A50,Daten1!$B$2:$Q$38,6,),"0,00")&amp;" €"</f>
        <v>17,36 €</v>
      </c>
    </row>
    <row r="52" spans="1:10" x14ac:dyDescent="0.2">
      <c r="B52" t="str">
        <f ca="1">VLOOKUP($A50,Daten1!$B$2:$Q$38,15,)</f>
        <v>Was kosten 13 Liter Orangensaft?</v>
      </c>
      <c r="E52" s="6"/>
      <c r="F52" s="10" t="str">
        <f ca="1">":"&amp;VLOOKUP($A50,Daten1!$B$2:$Q$38,5,)</f>
        <v>:14</v>
      </c>
      <c r="H52" s="8"/>
      <c r="I52" s="10"/>
      <c r="J52" s="9" t="str">
        <f ca="1">":"&amp;VLOOKUP($A50,Daten1!$B$2:$Q$38,5,)</f>
        <v>:14</v>
      </c>
    </row>
    <row r="53" spans="1:10" x14ac:dyDescent="0.2">
      <c r="E53" s="6"/>
      <c r="F53" s="4"/>
      <c r="G53">
        <v>1</v>
      </c>
      <c r="H53" s="8" t="s">
        <v>13</v>
      </c>
      <c r="I53" s="9" t="str">
        <f ca="1">TEXT(VLOOKUP($A50,Daten1!$B$2:$Q$38,4,),"0,00")&amp;" €"</f>
        <v>1,24 €</v>
      </c>
    </row>
    <row r="54" spans="1:10" x14ac:dyDescent="0.2">
      <c r="E54" s="6"/>
      <c r="F54" s="10" t="str">
        <f ca="1">"·"&amp;VLOOKUP($A50,Daten1!$B$2:$Q$38,7,)</f>
        <v>·13</v>
      </c>
      <c r="I54" s="10"/>
      <c r="J54" s="9" t="str">
        <f ca="1">"·"&amp;VLOOKUP($A50,Daten1!$B$2:$Q$38,7,)</f>
        <v>·13</v>
      </c>
    </row>
    <row r="55" spans="1:10" x14ac:dyDescent="0.2">
      <c r="E55" s="6"/>
      <c r="F55" s="4"/>
      <c r="G55">
        <f ca="1">VLOOKUP($A50,Daten1!$B$2:$Q$38,7,)</f>
        <v>13</v>
      </c>
      <c r="H55" s="8" t="s">
        <v>13</v>
      </c>
      <c r="I55" s="9" t="str">
        <f ca="1">TEXT(VLOOKUP($A50,Daten1!$B$2:$Q$38,8,),"0,00")&amp;" €"</f>
        <v>16,12 €</v>
      </c>
    </row>
    <row r="56" spans="1:10" x14ac:dyDescent="0.2">
      <c r="E56" s="6"/>
      <c r="F56" s="4"/>
    </row>
    <row r="57" spans="1:10" x14ac:dyDescent="0.2">
      <c r="A57" s="5"/>
      <c r="E57" s="6"/>
      <c r="F57" s="4"/>
    </row>
  </sheetData>
  <mergeCells count="2">
    <mergeCell ref="K2:L2"/>
    <mergeCell ref="K3:L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activeCell="H2" sqref="H2:H24"/>
    </sheetView>
  </sheetViews>
  <sheetFormatPr baseColWidth="10" defaultRowHeight="12.75" x14ac:dyDescent="0.2"/>
  <cols>
    <col min="16" max="16" width="27.42578125" bestFit="1" customWidth="1"/>
  </cols>
  <sheetData>
    <row r="1" spans="1:23" x14ac:dyDescent="0.2">
      <c r="A1" s="37">
        <v>37</v>
      </c>
      <c r="B1" s="37"/>
      <c r="C1" s="40" t="s">
        <v>11</v>
      </c>
      <c r="D1" s="40" t="s">
        <v>12</v>
      </c>
      <c r="E1" s="40" t="s">
        <v>6</v>
      </c>
      <c r="F1" s="40" t="s">
        <v>7</v>
      </c>
      <c r="G1" s="40" t="s">
        <v>9</v>
      </c>
      <c r="H1" s="40" t="s">
        <v>8</v>
      </c>
      <c r="I1" s="40" t="s">
        <v>10</v>
      </c>
      <c r="J1" s="40" t="s">
        <v>4</v>
      </c>
      <c r="K1" s="40" t="s">
        <v>6</v>
      </c>
      <c r="L1" s="40" t="s">
        <v>66</v>
      </c>
      <c r="M1" s="40" t="s">
        <v>66</v>
      </c>
      <c r="N1" s="40" t="s">
        <v>66</v>
      </c>
      <c r="O1" s="37"/>
      <c r="P1" s="37"/>
      <c r="Q1" s="40" t="s">
        <v>8</v>
      </c>
      <c r="R1" s="40"/>
      <c r="S1" s="37"/>
      <c r="T1" s="37"/>
      <c r="U1" s="37"/>
      <c r="V1" s="37"/>
      <c r="W1" s="37"/>
    </row>
    <row r="2" spans="1:23" ht="15" x14ac:dyDescent="0.2">
      <c r="A2" s="37">
        <v>10</v>
      </c>
      <c r="B2" s="37">
        <v>10</v>
      </c>
      <c r="C2" s="37">
        <v>69</v>
      </c>
      <c r="D2" s="37">
        <v>139</v>
      </c>
      <c r="E2" s="37">
        <v>101</v>
      </c>
      <c r="F2" s="37">
        <f ca="1">RANDBETWEEN(2,8)</f>
        <v>8</v>
      </c>
      <c r="G2" s="37">
        <f ca="1">RANDBETWEEN(F2+1,F2*RANDBETWEEN(2,5))</f>
        <v>9</v>
      </c>
      <c r="H2" s="37">
        <f ca="1">RANDBETWEEN(F2+1,F2+RANDBETWEEN(2,5))</f>
        <v>9</v>
      </c>
      <c r="I2" s="41">
        <f ca="1">(F2*G2)/H2</f>
        <v>8</v>
      </c>
      <c r="J2" s="37">
        <v>1</v>
      </c>
      <c r="K2" s="41">
        <v>101</v>
      </c>
      <c r="L2" s="37">
        <v>6</v>
      </c>
      <c r="M2" s="37">
        <v>7</v>
      </c>
      <c r="N2" s="40" t="s">
        <v>74</v>
      </c>
      <c r="O2" s="37" t="s">
        <v>75</v>
      </c>
      <c r="P2" s="40" t="s">
        <v>76</v>
      </c>
      <c r="Q2" s="37">
        <v>2</v>
      </c>
      <c r="R2" s="37"/>
      <c r="S2" s="37">
        <v>3</v>
      </c>
      <c r="T2" s="37">
        <v>3</v>
      </c>
      <c r="U2" s="37">
        <v>0.33333333333333331</v>
      </c>
      <c r="V2" s="39">
        <v>0</v>
      </c>
      <c r="W2" s="37">
        <v>1</v>
      </c>
    </row>
    <row r="3" spans="1:23" ht="15" x14ac:dyDescent="0.2">
      <c r="A3" s="37"/>
      <c r="B3" s="37">
        <v>20</v>
      </c>
      <c r="C3" s="37">
        <v>69</v>
      </c>
      <c r="D3" s="37">
        <v>139</v>
      </c>
      <c r="E3" s="37">
        <v>85</v>
      </c>
      <c r="F3" s="37">
        <f t="shared" ref="F3:F21" ca="1" si="0">RANDBETWEEN(2,8)</f>
        <v>6</v>
      </c>
      <c r="G3" s="37">
        <f t="shared" ref="G3:G7" ca="1" si="1">RANDBETWEEN(F3+1,F3*RANDBETWEEN(2,5))</f>
        <v>23</v>
      </c>
      <c r="H3" s="37">
        <f t="shared" ref="H3:H23" ca="1" si="2">RANDBETWEEN(F3+1,F3*RANDBETWEEN(2,5))</f>
        <v>9</v>
      </c>
      <c r="I3" s="41">
        <f t="shared" ref="I3:I5" ca="1" si="3">(F3*G3)/H3</f>
        <v>15.333333333333334</v>
      </c>
      <c r="J3" s="37">
        <v>1</v>
      </c>
      <c r="K3" s="41">
        <v>85</v>
      </c>
      <c r="L3" s="37">
        <v>19</v>
      </c>
      <c r="M3" s="37">
        <v>6</v>
      </c>
      <c r="N3" s="40" t="s">
        <v>74</v>
      </c>
      <c r="O3" s="37" t="s">
        <v>77</v>
      </c>
      <c r="P3" s="40" t="s">
        <v>78</v>
      </c>
      <c r="Q3" s="37">
        <v>6</v>
      </c>
      <c r="R3" s="37"/>
      <c r="S3" s="37">
        <v>3.1666666666666665</v>
      </c>
      <c r="T3" s="37">
        <v>3</v>
      </c>
      <c r="U3" s="37">
        <v>0.31578947368421051</v>
      </c>
      <c r="V3" s="39">
        <v>0</v>
      </c>
      <c r="W3" s="37">
        <v>0</v>
      </c>
    </row>
    <row r="4" spans="1:23" ht="15" x14ac:dyDescent="0.2">
      <c r="A4" s="37"/>
      <c r="B4" s="37">
        <v>30</v>
      </c>
      <c r="C4" s="37">
        <v>149</v>
      </c>
      <c r="D4" s="37">
        <v>299</v>
      </c>
      <c r="E4" s="37">
        <v>191</v>
      </c>
      <c r="F4" s="37">
        <f t="shared" ca="1" si="0"/>
        <v>6</v>
      </c>
      <c r="G4" s="37">
        <f t="shared" ca="1" si="1"/>
        <v>13</v>
      </c>
      <c r="H4" s="37">
        <f t="shared" ref="H4" ca="1" si="4">RANDBETWEEN(F4+1,F4+RANDBETWEEN(2,5))</f>
        <v>11</v>
      </c>
      <c r="I4" s="41">
        <f t="shared" ca="1" si="3"/>
        <v>7.0909090909090908</v>
      </c>
      <c r="J4" s="37">
        <v>4</v>
      </c>
      <c r="K4" s="41">
        <v>47.75</v>
      </c>
      <c r="L4" s="37">
        <v>5</v>
      </c>
      <c r="M4" s="37">
        <v>2</v>
      </c>
      <c r="N4" s="40" t="s">
        <v>74</v>
      </c>
      <c r="O4" s="37" t="s">
        <v>79</v>
      </c>
      <c r="P4" s="40" t="s">
        <v>80</v>
      </c>
      <c r="Q4" s="37">
        <v>8</v>
      </c>
      <c r="R4" s="37"/>
      <c r="S4" s="37">
        <v>2.5</v>
      </c>
      <c r="T4" s="37">
        <v>3</v>
      </c>
      <c r="U4" s="37">
        <v>0.4</v>
      </c>
      <c r="V4" s="39">
        <v>0</v>
      </c>
      <c r="W4" s="37">
        <v>0</v>
      </c>
    </row>
    <row r="5" spans="1:23" ht="15" x14ac:dyDescent="0.2">
      <c r="A5" s="37"/>
      <c r="B5" s="37">
        <v>3</v>
      </c>
      <c r="C5" s="37">
        <v>99</v>
      </c>
      <c r="D5" s="37">
        <v>139</v>
      </c>
      <c r="E5" s="37">
        <v>120</v>
      </c>
      <c r="F5" s="37">
        <f t="shared" ca="1" si="0"/>
        <v>7</v>
      </c>
      <c r="G5" s="37">
        <f t="shared" ca="1" si="1"/>
        <v>12</v>
      </c>
      <c r="H5" s="37">
        <f t="shared" ca="1" si="2"/>
        <v>9</v>
      </c>
      <c r="I5" s="41">
        <f t="shared" ca="1" si="3"/>
        <v>9.3333333333333339</v>
      </c>
      <c r="J5" s="37">
        <v>1</v>
      </c>
      <c r="K5" s="41">
        <v>120</v>
      </c>
      <c r="L5" s="37">
        <v>3</v>
      </c>
      <c r="M5" s="37">
        <v>19</v>
      </c>
      <c r="N5" s="40" t="s">
        <v>74</v>
      </c>
      <c r="O5" s="37" t="s">
        <v>81</v>
      </c>
      <c r="P5" s="40" t="s">
        <v>82</v>
      </c>
      <c r="Q5" s="37">
        <v>19</v>
      </c>
      <c r="R5" s="37"/>
      <c r="S5" s="37">
        <v>0.15789473684210525</v>
      </c>
      <c r="T5" s="37">
        <v>0</v>
      </c>
      <c r="U5" s="37">
        <v>6.333333333333333</v>
      </c>
      <c r="V5" s="39">
        <v>6</v>
      </c>
      <c r="W5" s="37">
        <v>0</v>
      </c>
    </row>
    <row r="6" spans="1:23" ht="15" x14ac:dyDescent="0.2">
      <c r="A6" s="37"/>
      <c r="B6" s="37">
        <v>13</v>
      </c>
      <c r="C6" s="37">
        <v>69</v>
      </c>
      <c r="D6" s="37">
        <v>119</v>
      </c>
      <c r="E6" s="37">
        <v>110</v>
      </c>
      <c r="F6" s="37">
        <f t="shared" ca="1" si="0"/>
        <v>5</v>
      </c>
      <c r="G6" s="37">
        <f t="shared" ca="1" si="1"/>
        <v>9</v>
      </c>
      <c r="H6" s="37">
        <f t="shared" ref="H6" ca="1" si="5">RANDBETWEEN(F6+1,F6+RANDBETWEEN(2,5))</f>
        <v>7</v>
      </c>
      <c r="I6" s="41">
        <f t="shared" ref="I6:I7" ca="1" si="6">(F6*G6)/H6</f>
        <v>6.4285714285714288</v>
      </c>
      <c r="J6" s="37">
        <v>1</v>
      </c>
      <c r="K6" s="41">
        <v>110</v>
      </c>
      <c r="L6" s="37">
        <v>4</v>
      </c>
      <c r="M6" s="37">
        <v>5</v>
      </c>
      <c r="N6" s="40" t="s">
        <v>74</v>
      </c>
      <c r="O6" s="37" t="s">
        <v>83</v>
      </c>
      <c r="P6" s="40" t="s">
        <v>84</v>
      </c>
      <c r="Q6" s="37">
        <v>12</v>
      </c>
      <c r="R6" s="37"/>
      <c r="S6" s="37">
        <v>0.33333333333333331</v>
      </c>
      <c r="T6" s="37">
        <v>0</v>
      </c>
      <c r="U6" s="37">
        <v>3</v>
      </c>
      <c r="V6" s="39">
        <v>3</v>
      </c>
      <c r="W6" s="37">
        <v>1</v>
      </c>
    </row>
    <row r="7" spans="1:23" ht="15" x14ac:dyDescent="0.2">
      <c r="A7" s="37"/>
      <c r="B7" s="37">
        <v>23</v>
      </c>
      <c r="C7" s="37">
        <v>69</v>
      </c>
      <c r="D7" s="37">
        <v>179</v>
      </c>
      <c r="E7" s="37">
        <v>108</v>
      </c>
      <c r="F7" s="37">
        <f t="shared" ca="1" si="0"/>
        <v>2</v>
      </c>
      <c r="G7" s="37">
        <f t="shared" ca="1" si="1"/>
        <v>3</v>
      </c>
      <c r="H7" s="37">
        <f t="shared" ca="1" si="2"/>
        <v>3</v>
      </c>
      <c r="I7" s="41">
        <f t="shared" ca="1" si="6"/>
        <v>2</v>
      </c>
      <c r="J7" s="37">
        <v>1</v>
      </c>
      <c r="K7" s="41">
        <v>108</v>
      </c>
      <c r="L7" s="37">
        <v>18</v>
      </c>
      <c r="M7" s="37">
        <v>7</v>
      </c>
      <c r="N7" s="40" t="s">
        <v>74</v>
      </c>
      <c r="O7" s="37" t="s">
        <v>85</v>
      </c>
      <c r="P7" s="40" t="s">
        <v>76</v>
      </c>
      <c r="Q7" s="37">
        <v>7</v>
      </c>
      <c r="R7" s="37"/>
      <c r="S7" s="37">
        <v>2.5714285714285716</v>
      </c>
      <c r="T7" s="37">
        <v>3</v>
      </c>
      <c r="U7" s="37">
        <v>0.3888888888888889</v>
      </c>
      <c r="V7" s="39">
        <v>0</v>
      </c>
      <c r="W7" s="37">
        <v>0</v>
      </c>
    </row>
    <row r="8" spans="1:23" ht="15" x14ac:dyDescent="0.2">
      <c r="A8" s="37"/>
      <c r="B8" s="37">
        <v>33</v>
      </c>
      <c r="C8" s="37">
        <v>69</v>
      </c>
      <c r="D8" s="37">
        <v>219</v>
      </c>
      <c r="E8" s="37">
        <v>185</v>
      </c>
      <c r="F8" s="37">
        <f t="shared" ca="1" si="0"/>
        <v>6</v>
      </c>
      <c r="G8" s="41">
        <v>46.25</v>
      </c>
      <c r="H8" s="37">
        <f t="shared" ref="H8" ca="1" si="7">RANDBETWEEN(F8+1,F8+RANDBETWEEN(2,5))</f>
        <v>8</v>
      </c>
      <c r="I8" s="41">
        <v>30.833333333333332</v>
      </c>
      <c r="J8" s="37">
        <v>2</v>
      </c>
      <c r="K8" s="41">
        <v>92.5</v>
      </c>
      <c r="L8" s="37">
        <v>2</v>
      </c>
      <c r="M8" s="37">
        <v>3</v>
      </c>
      <c r="N8" s="40" t="s">
        <v>74</v>
      </c>
      <c r="O8" s="37" t="s">
        <v>86</v>
      </c>
      <c r="P8" s="40" t="s">
        <v>78</v>
      </c>
      <c r="Q8" s="37">
        <v>6</v>
      </c>
      <c r="R8" s="37"/>
      <c r="S8" s="37">
        <v>0.66666666666666663</v>
      </c>
      <c r="T8" s="37">
        <v>1</v>
      </c>
      <c r="U8" s="37">
        <v>1.5</v>
      </c>
      <c r="V8" s="39">
        <v>2</v>
      </c>
      <c r="W8" s="37">
        <v>0</v>
      </c>
    </row>
    <row r="9" spans="1:23" ht="15" x14ac:dyDescent="0.2">
      <c r="A9" s="37"/>
      <c r="B9" s="37">
        <v>6</v>
      </c>
      <c r="C9" s="37">
        <v>25</v>
      </c>
      <c r="D9" s="37">
        <v>49</v>
      </c>
      <c r="E9" s="37">
        <v>29</v>
      </c>
      <c r="F9" s="37">
        <f t="shared" ca="1" si="0"/>
        <v>8</v>
      </c>
      <c r="G9" s="41">
        <v>1.9333333333333333</v>
      </c>
      <c r="H9" s="37">
        <f t="shared" ca="1" si="2"/>
        <v>19</v>
      </c>
      <c r="I9" s="41">
        <v>4.833333333333333</v>
      </c>
      <c r="J9" s="37">
        <v>3</v>
      </c>
      <c r="K9" s="41">
        <v>9.6666666666666661</v>
      </c>
      <c r="L9" s="37">
        <v>5</v>
      </c>
      <c r="M9" s="37">
        <v>2</v>
      </c>
      <c r="N9" s="40" t="s">
        <v>74</v>
      </c>
      <c r="O9" s="37" t="s">
        <v>87</v>
      </c>
      <c r="P9" s="40" t="s">
        <v>78</v>
      </c>
      <c r="Q9" s="37">
        <v>6</v>
      </c>
      <c r="R9" s="37"/>
      <c r="S9" s="37">
        <v>2.5</v>
      </c>
      <c r="T9" s="37">
        <v>3</v>
      </c>
      <c r="U9" s="37">
        <v>0.4</v>
      </c>
      <c r="V9" s="39">
        <v>0</v>
      </c>
      <c r="W9" s="37">
        <v>0</v>
      </c>
    </row>
    <row r="10" spans="1:23" ht="15" x14ac:dyDescent="0.2">
      <c r="A10" s="37"/>
      <c r="B10" s="37">
        <v>16</v>
      </c>
      <c r="C10" s="37">
        <v>30</v>
      </c>
      <c r="D10" s="37">
        <v>99</v>
      </c>
      <c r="E10" s="37">
        <v>41</v>
      </c>
      <c r="F10" s="37">
        <f t="shared" ca="1" si="0"/>
        <v>6</v>
      </c>
      <c r="G10" s="41">
        <v>2.2777777777777777</v>
      </c>
      <c r="H10" s="37">
        <f t="shared" ref="H10" ca="1" si="8">RANDBETWEEN(F10+1,F10+RANDBETWEEN(2,5))</f>
        <v>9</v>
      </c>
      <c r="I10" s="41">
        <v>4.0999999999999996</v>
      </c>
      <c r="J10" s="37">
        <v>2</v>
      </c>
      <c r="K10" s="41">
        <v>20.5</v>
      </c>
      <c r="L10" s="37">
        <v>9</v>
      </c>
      <c r="M10" s="37">
        <v>5</v>
      </c>
      <c r="N10" s="40" t="s">
        <v>74</v>
      </c>
      <c r="O10" s="37" t="s">
        <v>88</v>
      </c>
      <c r="P10" s="40" t="s">
        <v>89</v>
      </c>
      <c r="Q10" s="37">
        <v>10</v>
      </c>
      <c r="R10" s="37"/>
      <c r="S10" s="37">
        <v>1.8</v>
      </c>
      <c r="T10" s="37">
        <v>2</v>
      </c>
      <c r="U10" s="37">
        <v>0.55555555555555558</v>
      </c>
      <c r="V10" s="39">
        <v>1</v>
      </c>
      <c r="W10" s="37">
        <v>0</v>
      </c>
    </row>
    <row r="11" spans="1:23" ht="15" x14ac:dyDescent="0.2">
      <c r="A11" s="37"/>
      <c r="B11" s="37">
        <v>26</v>
      </c>
      <c r="C11" s="37">
        <v>69</v>
      </c>
      <c r="D11" s="37">
        <v>139</v>
      </c>
      <c r="E11" s="37">
        <v>121</v>
      </c>
      <c r="F11" s="37">
        <f t="shared" ca="1" si="0"/>
        <v>2</v>
      </c>
      <c r="G11" s="41">
        <v>11</v>
      </c>
      <c r="H11" s="37">
        <f t="shared" ca="1" si="2"/>
        <v>3</v>
      </c>
      <c r="I11" s="41">
        <v>10.083333333333334</v>
      </c>
      <c r="J11" s="37">
        <v>1</v>
      </c>
      <c r="K11" s="41">
        <v>121</v>
      </c>
      <c r="L11" s="37">
        <v>11</v>
      </c>
      <c r="M11" s="37">
        <v>12</v>
      </c>
      <c r="N11" s="40" t="s">
        <v>74</v>
      </c>
      <c r="O11" s="37" t="s">
        <v>90</v>
      </c>
      <c r="P11" s="40" t="s">
        <v>91</v>
      </c>
      <c r="Q11" s="37">
        <v>11</v>
      </c>
      <c r="R11" s="37"/>
      <c r="S11" s="37">
        <v>1</v>
      </c>
      <c r="T11" s="37">
        <v>1</v>
      </c>
      <c r="U11" s="37">
        <v>1</v>
      </c>
      <c r="V11" s="39">
        <v>1</v>
      </c>
      <c r="W11" s="37">
        <v>1</v>
      </c>
    </row>
    <row r="12" spans="1:23" ht="15" x14ac:dyDescent="0.2">
      <c r="A12" s="37"/>
      <c r="B12" s="37">
        <v>36</v>
      </c>
      <c r="C12" s="37">
        <v>29</v>
      </c>
      <c r="D12" s="37">
        <v>99</v>
      </c>
      <c r="E12" s="37">
        <v>88</v>
      </c>
      <c r="F12" s="37">
        <f t="shared" ca="1" si="0"/>
        <v>7</v>
      </c>
      <c r="G12" s="41">
        <v>44</v>
      </c>
      <c r="H12" s="37">
        <f t="shared" ref="H12" ca="1" si="9">RANDBETWEEN(F12+1,F12+RANDBETWEEN(2,5))</f>
        <v>9</v>
      </c>
      <c r="I12" s="41">
        <v>17.600000000000001</v>
      </c>
      <c r="J12" s="37">
        <v>1</v>
      </c>
      <c r="K12" s="41">
        <v>88</v>
      </c>
      <c r="L12" s="37">
        <v>2</v>
      </c>
      <c r="M12" s="37">
        <v>5</v>
      </c>
      <c r="N12" s="40" t="s">
        <v>74</v>
      </c>
      <c r="O12" s="37" t="s">
        <v>92</v>
      </c>
      <c r="P12" s="40" t="s">
        <v>84</v>
      </c>
      <c r="Q12" s="37">
        <v>5</v>
      </c>
      <c r="R12" s="37"/>
      <c r="S12" s="37">
        <v>0.4</v>
      </c>
      <c r="T12" s="37">
        <v>0</v>
      </c>
      <c r="U12" s="37">
        <v>2.5</v>
      </c>
      <c r="V12" s="39">
        <v>3</v>
      </c>
      <c r="W12" s="37">
        <v>0</v>
      </c>
    </row>
    <row r="13" spans="1:23" ht="15" x14ac:dyDescent="0.2">
      <c r="A13" s="37"/>
      <c r="B13" s="37">
        <v>9</v>
      </c>
      <c r="C13" s="37">
        <v>17</v>
      </c>
      <c r="D13" s="37">
        <v>89</v>
      </c>
      <c r="E13" s="37">
        <v>38</v>
      </c>
      <c r="F13" s="37">
        <f t="shared" ca="1" si="0"/>
        <v>4</v>
      </c>
      <c r="G13" s="41">
        <v>5.4285714285714288</v>
      </c>
      <c r="H13" s="37">
        <f t="shared" ca="1" si="2"/>
        <v>15</v>
      </c>
      <c r="I13" s="41">
        <v>12.666666666666666</v>
      </c>
      <c r="J13" s="37">
        <v>1</v>
      </c>
      <c r="K13" s="41">
        <v>38</v>
      </c>
      <c r="L13" s="37">
        <v>7</v>
      </c>
      <c r="M13" s="37">
        <v>3</v>
      </c>
      <c r="N13" s="40" t="s">
        <v>74</v>
      </c>
      <c r="O13" s="37" t="s">
        <v>93</v>
      </c>
      <c r="P13" s="40" t="s">
        <v>94</v>
      </c>
      <c r="Q13" s="37">
        <v>3</v>
      </c>
      <c r="R13" s="37"/>
      <c r="S13" s="37">
        <v>2.3333333333333335</v>
      </c>
      <c r="T13" s="37">
        <v>2</v>
      </c>
      <c r="U13" s="37">
        <v>0.42857142857142855</v>
      </c>
      <c r="V13" s="39">
        <v>0</v>
      </c>
      <c r="W13" s="37">
        <v>0</v>
      </c>
    </row>
    <row r="14" spans="1:23" ht="15" x14ac:dyDescent="0.2">
      <c r="A14" s="37"/>
      <c r="B14" s="37">
        <v>19</v>
      </c>
      <c r="C14" s="37">
        <v>399</v>
      </c>
      <c r="D14" s="37">
        <v>599</v>
      </c>
      <c r="E14" s="37">
        <v>490</v>
      </c>
      <c r="F14" s="37">
        <f t="shared" ca="1" si="0"/>
        <v>5</v>
      </c>
      <c r="G14" s="41">
        <v>25.789473684210527</v>
      </c>
      <c r="H14" s="37">
        <f t="shared" ref="H14" ca="1" si="10">RANDBETWEEN(F14+1,F14+RANDBETWEEN(2,5))</f>
        <v>7</v>
      </c>
      <c r="I14" s="41">
        <v>32.666666666666664</v>
      </c>
      <c r="J14" s="37">
        <v>1</v>
      </c>
      <c r="K14" s="41">
        <v>490</v>
      </c>
      <c r="L14" s="37">
        <v>19</v>
      </c>
      <c r="M14" s="37">
        <v>15</v>
      </c>
      <c r="N14" s="40" t="s">
        <v>74</v>
      </c>
      <c r="O14" s="37" t="s">
        <v>95</v>
      </c>
      <c r="P14" s="40" t="s">
        <v>96</v>
      </c>
      <c r="Q14" s="37">
        <v>15</v>
      </c>
      <c r="R14" s="37"/>
      <c r="S14" s="37">
        <v>1.2666666666666666</v>
      </c>
      <c r="T14" s="37">
        <v>1</v>
      </c>
      <c r="U14" s="37">
        <v>0.78947368421052633</v>
      </c>
      <c r="V14" s="39">
        <v>1</v>
      </c>
      <c r="W14" s="37">
        <v>0</v>
      </c>
    </row>
    <row r="15" spans="1:23" ht="15" x14ac:dyDescent="0.2">
      <c r="A15" s="37"/>
      <c r="B15" s="37">
        <v>29</v>
      </c>
      <c r="C15" s="37">
        <v>88</v>
      </c>
      <c r="D15" s="37">
        <v>189</v>
      </c>
      <c r="E15" s="37">
        <v>180</v>
      </c>
      <c r="F15" s="37">
        <f t="shared" ca="1" si="0"/>
        <v>2</v>
      </c>
      <c r="G15" s="41">
        <v>11.25</v>
      </c>
      <c r="H15" s="37">
        <f t="shared" ca="1" si="2"/>
        <v>4</v>
      </c>
      <c r="I15" s="41">
        <v>10.588235294117647</v>
      </c>
      <c r="J15" s="37">
        <v>1</v>
      </c>
      <c r="K15" s="41">
        <v>180</v>
      </c>
      <c r="L15" s="37">
        <v>16</v>
      </c>
      <c r="M15" s="37">
        <v>17</v>
      </c>
      <c r="N15" s="40" t="s">
        <v>74</v>
      </c>
      <c r="O15" s="37" t="s">
        <v>97</v>
      </c>
      <c r="P15" s="40" t="s">
        <v>98</v>
      </c>
      <c r="Q15" s="37">
        <v>2</v>
      </c>
      <c r="R15" s="37"/>
      <c r="S15" s="37">
        <v>8</v>
      </c>
      <c r="T15" s="37">
        <v>8</v>
      </c>
      <c r="U15" s="37">
        <v>0.125</v>
      </c>
      <c r="V15" s="39">
        <v>0</v>
      </c>
      <c r="W15" s="37">
        <v>1</v>
      </c>
    </row>
    <row r="16" spans="1:23" ht="15" x14ac:dyDescent="0.2">
      <c r="A16" s="37"/>
      <c r="B16" s="37">
        <v>2</v>
      </c>
      <c r="C16" s="37">
        <v>79</v>
      </c>
      <c r="D16" s="37">
        <v>159</v>
      </c>
      <c r="E16" s="37">
        <v>124</v>
      </c>
      <c r="F16" s="37">
        <f t="shared" ca="1" si="0"/>
        <v>3</v>
      </c>
      <c r="G16" s="41">
        <v>10.333333333333334</v>
      </c>
      <c r="H16" s="37">
        <f ca="1">RANDBETWEEN(F16+1,F16+RANDBETWEEN(2,5))</f>
        <v>4</v>
      </c>
      <c r="I16" s="41">
        <v>13.777777777777779</v>
      </c>
      <c r="J16" s="37">
        <v>3</v>
      </c>
      <c r="K16" s="41">
        <v>41.333333333333336</v>
      </c>
      <c r="L16" s="37">
        <v>4</v>
      </c>
      <c r="M16" s="37">
        <v>3</v>
      </c>
      <c r="N16" s="40" t="s">
        <v>74</v>
      </c>
      <c r="O16" s="37" t="s">
        <v>99</v>
      </c>
      <c r="P16" s="40" t="s">
        <v>100</v>
      </c>
      <c r="Q16" s="37">
        <v>9</v>
      </c>
      <c r="R16" s="37"/>
      <c r="S16" s="37">
        <v>1.3333333333333333</v>
      </c>
      <c r="T16" s="37">
        <v>1</v>
      </c>
      <c r="U16" s="37">
        <v>0.75</v>
      </c>
      <c r="V16" s="39">
        <v>1</v>
      </c>
      <c r="W16" s="37">
        <v>0</v>
      </c>
    </row>
    <row r="17" spans="2:23" ht="15" x14ac:dyDescent="0.2">
      <c r="B17" s="37">
        <v>12</v>
      </c>
      <c r="C17" s="37">
        <v>49</v>
      </c>
      <c r="D17" s="37">
        <v>119</v>
      </c>
      <c r="E17" s="37">
        <v>71</v>
      </c>
      <c r="F17" s="37">
        <f t="shared" ca="1" si="0"/>
        <v>4</v>
      </c>
      <c r="G17" s="41">
        <v>3.9444444444444446</v>
      </c>
      <c r="H17" s="37">
        <f t="shared" ca="1" si="2"/>
        <v>10</v>
      </c>
      <c r="I17" s="41">
        <v>6.4545454545454541</v>
      </c>
      <c r="J17" s="37">
        <v>1</v>
      </c>
      <c r="K17" s="41">
        <v>71</v>
      </c>
      <c r="L17" s="37">
        <v>18</v>
      </c>
      <c r="M17" s="37">
        <v>11</v>
      </c>
      <c r="N17" s="40" t="s">
        <v>74</v>
      </c>
      <c r="O17" s="37" t="s">
        <v>101</v>
      </c>
      <c r="P17" s="40" t="s">
        <v>102</v>
      </c>
      <c r="Q17" s="37">
        <v>11</v>
      </c>
      <c r="R17" s="37"/>
      <c r="S17" s="37">
        <v>1.6363636363636365</v>
      </c>
      <c r="T17" s="37">
        <v>2</v>
      </c>
      <c r="U17" s="37">
        <v>0.61111111111111116</v>
      </c>
      <c r="V17" s="39">
        <v>1</v>
      </c>
      <c r="W17" s="37">
        <v>0</v>
      </c>
    </row>
    <row r="18" spans="2:23" ht="15" x14ac:dyDescent="0.2">
      <c r="B18" s="37">
        <v>22</v>
      </c>
      <c r="C18" s="37">
        <v>149</v>
      </c>
      <c r="D18" s="37">
        <v>199</v>
      </c>
      <c r="E18" s="37">
        <v>167</v>
      </c>
      <c r="F18" s="37">
        <f t="shared" ca="1" si="0"/>
        <v>2</v>
      </c>
      <c r="G18" s="41">
        <v>7.9523809523809526</v>
      </c>
      <c r="H18" s="37">
        <f t="shared" ref="H18" ca="1" si="11">RANDBETWEEN(F18+1,F18+RANDBETWEEN(2,5))</f>
        <v>6</v>
      </c>
      <c r="I18" s="41">
        <v>27.833333333333332</v>
      </c>
      <c r="J18" s="37">
        <v>3</v>
      </c>
      <c r="K18" s="41">
        <v>55.666666666666664</v>
      </c>
      <c r="L18" s="37">
        <v>7</v>
      </c>
      <c r="M18" s="37">
        <v>2</v>
      </c>
      <c r="N18" s="40" t="s">
        <v>74</v>
      </c>
      <c r="O18" s="37" t="s">
        <v>103</v>
      </c>
      <c r="P18" s="40" t="s">
        <v>78</v>
      </c>
      <c r="Q18" s="37">
        <v>6</v>
      </c>
      <c r="R18" s="37"/>
      <c r="S18" s="37">
        <v>3.5</v>
      </c>
      <c r="T18" s="37">
        <v>4</v>
      </c>
      <c r="U18" s="37">
        <v>0.2857142857142857</v>
      </c>
      <c r="V18" s="39">
        <v>0</v>
      </c>
      <c r="W18" s="37">
        <v>0</v>
      </c>
    </row>
    <row r="19" spans="2:23" ht="15" x14ac:dyDescent="0.2">
      <c r="B19" s="37">
        <v>32</v>
      </c>
      <c r="C19" s="37">
        <v>219</v>
      </c>
      <c r="D19" s="37">
        <v>289</v>
      </c>
      <c r="E19" s="37">
        <v>255</v>
      </c>
      <c r="F19" s="37">
        <f t="shared" ca="1" si="0"/>
        <v>7</v>
      </c>
      <c r="G19" s="41">
        <v>28.333333333333332</v>
      </c>
      <c r="H19" s="37">
        <f t="shared" ca="1" si="2"/>
        <v>9</v>
      </c>
      <c r="I19" s="41">
        <v>12.142857142857142</v>
      </c>
      <c r="J19" s="37">
        <v>3</v>
      </c>
      <c r="K19" s="41">
        <v>85</v>
      </c>
      <c r="L19" s="37">
        <v>3</v>
      </c>
      <c r="M19" s="37">
        <v>7</v>
      </c>
      <c r="N19" s="40" t="s">
        <v>74</v>
      </c>
      <c r="O19" s="37" t="s">
        <v>104</v>
      </c>
      <c r="P19" s="40" t="s">
        <v>105</v>
      </c>
      <c r="Q19" s="37">
        <v>21</v>
      </c>
      <c r="R19" s="37"/>
      <c r="S19" s="37">
        <v>0.42857142857142855</v>
      </c>
      <c r="T19" s="37">
        <v>0</v>
      </c>
      <c r="U19" s="37">
        <v>2.3333333333333335</v>
      </c>
      <c r="V19" s="39">
        <v>2</v>
      </c>
      <c r="W19" s="37">
        <v>0</v>
      </c>
    </row>
    <row r="20" spans="2:23" ht="15" x14ac:dyDescent="0.2">
      <c r="B20" s="37">
        <v>5</v>
      </c>
      <c r="C20" s="37">
        <v>111</v>
      </c>
      <c r="D20" s="37">
        <v>339</v>
      </c>
      <c r="E20" s="37">
        <v>120</v>
      </c>
      <c r="F20" s="37">
        <f t="shared" ca="1" si="0"/>
        <v>7</v>
      </c>
      <c r="G20" s="41">
        <v>10</v>
      </c>
      <c r="H20" s="37">
        <f t="shared" ref="H20" ca="1" si="12">RANDBETWEEN(F20+1,F20+RANDBETWEEN(2,5))</f>
        <v>8</v>
      </c>
      <c r="I20" s="41">
        <v>9.2307692307692299</v>
      </c>
      <c r="J20" s="37">
        <v>1</v>
      </c>
      <c r="K20" s="41">
        <v>120</v>
      </c>
      <c r="L20" s="37">
        <v>12</v>
      </c>
      <c r="M20" s="37">
        <v>13</v>
      </c>
      <c r="N20" s="40" t="s">
        <v>74</v>
      </c>
      <c r="O20" s="37" t="s">
        <v>106</v>
      </c>
      <c r="P20" s="40" t="s">
        <v>107</v>
      </c>
      <c r="Q20" s="37">
        <v>3</v>
      </c>
      <c r="R20" s="37"/>
      <c r="S20" s="37">
        <v>4</v>
      </c>
      <c r="T20" s="37">
        <v>4</v>
      </c>
      <c r="U20" s="37">
        <v>0.25</v>
      </c>
      <c r="V20" s="39">
        <v>0</v>
      </c>
      <c r="W20" s="37">
        <v>1</v>
      </c>
    </row>
    <row r="21" spans="2:23" ht="15" x14ac:dyDescent="0.2">
      <c r="B21" s="37">
        <v>15</v>
      </c>
      <c r="C21" s="37">
        <v>139</v>
      </c>
      <c r="D21" s="37">
        <v>219</v>
      </c>
      <c r="E21" s="37">
        <v>169</v>
      </c>
      <c r="F21" s="37">
        <f t="shared" ca="1" si="0"/>
        <v>4</v>
      </c>
      <c r="G21" s="41">
        <v>24.142857142857142</v>
      </c>
      <c r="H21" s="37">
        <f t="shared" ca="1" si="2"/>
        <v>8</v>
      </c>
      <c r="I21" s="41">
        <v>9.3888888888888893</v>
      </c>
      <c r="J21" s="37">
        <v>1</v>
      </c>
      <c r="K21" s="41">
        <v>169</v>
      </c>
      <c r="L21" s="37">
        <v>7</v>
      </c>
      <c r="M21" s="37">
        <v>18</v>
      </c>
      <c r="N21" s="40" t="s">
        <v>74</v>
      </c>
      <c r="O21" s="37" t="s">
        <v>108</v>
      </c>
      <c r="P21" s="40" t="s">
        <v>109</v>
      </c>
      <c r="Q21" s="37">
        <v>18</v>
      </c>
      <c r="R21" s="37"/>
      <c r="S21" s="37">
        <v>0.3888888888888889</v>
      </c>
      <c r="T21" s="37">
        <v>0</v>
      </c>
      <c r="U21" s="37">
        <v>2.5714285714285716</v>
      </c>
      <c r="V21" s="39">
        <v>3</v>
      </c>
      <c r="W21" s="37">
        <v>0</v>
      </c>
    </row>
    <row r="22" spans="2:23" ht="15" x14ac:dyDescent="0.2">
      <c r="B22" s="37">
        <v>25</v>
      </c>
      <c r="C22" s="37">
        <v>39</v>
      </c>
      <c r="D22" s="37">
        <v>89</v>
      </c>
      <c r="E22" s="37">
        <v>65</v>
      </c>
      <c r="F22" s="37">
        <v>17</v>
      </c>
      <c r="G22" s="41">
        <v>3.8235294117647061</v>
      </c>
      <c r="H22" s="37">
        <f t="shared" ref="H22" ca="1" si="13">RANDBETWEEN(F22+1,F22+RANDBETWEEN(2,5))</f>
        <v>18</v>
      </c>
      <c r="I22" s="41">
        <v>4.333333333333333</v>
      </c>
      <c r="J22" s="37">
        <v>1</v>
      </c>
      <c r="K22" s="41">
        <v>65</v>
      </c>
      <c r="L22" s="37">
        <v>17</v>
      </c>
      <c r="M22" s="37">
        <v>15</v>
      </c>
      <c r="N22" s="40" t="s">
        <v>74</v>
      </c>
      <c r="O22" s="37" t="s">
        <v>110</v>
      </c>
      <c r="P22" s="40" t="s">
        <v>96</v>
      </c>
      <c r="Q22" s="37">
        <v>15</v>
      </c>
      <c r="R22" s="37"/>
      <c r="S22" s="37">
        <v>1.1333333333333333</v>
      </c>
      <c r="T22" s="37">
        <v>1</v>
      </c>
      <c r="U22" s="37">
        <v>0.88235294117647056</v>
      </c>
      <c r="V22" s="39">
        <v>1</v>
      </c>
      <c r="W22" s="37">
        <v>0</v>
      </c>
    </row>
    <row r="23" spans="2:23" ht="15" x14ac:dyDescent="0.2">
      <c r="B23" s="37">
        <v>35</v>
      </c>
      <c r="C23" s="37">
        <v>19</v>
      </c>
      <c r="D23" s="37">
        <v>119</v>
      </c>
      <c r="E23" s="37">
        <v>107</v>
      </c>
      <c r="F23" s="37">
        <v>4</v>
      </c>
      <c r="G23" s="41">
        <v>26.75</v>
      </c>
      <c r="H23" s="37">
        <f t="shared" ca="1" si="2"/>
        <v>7</v>
      </c>
      <c r="I23" s="41">
        <v>5.0952380952380949</v>
      </c>
      <c r="J23" s="37">
        <v>1</v>
      </c>
      <c r="K23" s="41">
        <v>107</v>
      </c>
      <c r="L23" s="37">
        <v>4</v>
      </c>
      <c r="M23" s="37">
        <v>21</v>
      </c>
      <c r="N23" s="40" t="s">
        <v>74</v>
      </c>
      <c r="O23" s="37" t="s">
        <v>111</v>
      </c>
      <c r="P23" s="40" t="s">
        <v>105</v>
      </c>
      <c r="Q23" s="37">
        <v>21</v>
      </c>
      <c r="R23" s="37"/>
      <c r="S23" s="37">
        <v>0.19047619047619047</v>
      </c>
      <c r="T23" s="37">
        <v>0</v>
      </c>
      <c r="U23" s="37">
        <v>5.25</v>
      </c>
      <c r="V23" s="39">
        <v>5</v>
      </c>
      <c r="W23" s="37">
        <v>0</v>
      </c>
    </row>
    <row r="24" spans="2:23" ht="15" x14ac:dyDescent="0.2">
      <c r="B24" s="37">
        <v>8</v>
      </c>
      <c r="C24" s="37">
        <v>69</v>
      </c>
      <c r="D24" s="37">
        <v>139</v>
      </c>
      <c r="E24" s="37">
        <v>139</v>
      </c>
      <c r="F24" s="37">
        <v>3</v>
      </c>
      <c r="G24" s="41">
        <v>46.333333333333336</v>
      </c>
      <c r="H24" s="37">
        <f t="shared" ref="H24" ca="1" si="14">RANDBETWEEN(F24+1,F24+RANDBETWEEN(2,5))</f>
        <v>4</v>
      </c>
      <c r="I24" s="41">
        <v>6.3181818181818183</v>
      </c>
      <c r="J24" s="37">
        <v>1</v>
      </c>
      <c r="K24" s="41">
        <v>139</v>
      </c>
      <c r="L24" s="37">
        <v>3</v>
      </c>
      <c r="M24" s="37">
        <v>22</v>
      </c>
      <c r="N24" s="40" t="s">
        <v>74</v>
      </c>
      <c r="O24" s="37" t="s">
        <v>112</v>
      </c>
      <c r="P24" s="40" t="s">
        <v>113</v>
      </c>
      <c r="Q24" s="37">
        <v>22</v>
      </c>
      <c r="R24" s="37"/>
      <c r="S24" s="37">
        <v>0.13636363636363635</v>
      </c>
      <c r="T24" s="37">
        <v>0</v>
      </c>
      <c r="U24" s="37">
        <v>7.333333333333333</v>
      </c>
      <c r="V24" s="39">
        <v>7</v>
      </c>
      <c r="W24" s="37">
        <v>0</v>
      </c>
    </row>
    <row r="25" spans="2:23" ht="15" x14ac:dyDescent="0.2">
      <c r="B25" s="37">
        <v>18</v>
      </c>
      <c r="C25" s="37">
        <v>29</v>
      </c>
      <c r="D25" s="37">
        <v>119</v>
      </c>
      <c r="E25" s="37">
        <v>67</v>
      </c>
      <c r="F25" s="37">
        <v>19</v>
      </c>
      <c r="G25" s="41">
        <v>3.5263157894736841</v>
      </c>
      <c r="H25" s="37">
        <v>10</v>
      </c>
      <c r="I25" s="41">
        <v>6.7</v>
      </c>
      <c r="J25" s="37">
        <v>1</v>
      </c>
      <c r="K25" s="41">
        <v>67</v>
      </c>
      <c r="L25" s="37">
        <v>19</v>
      </c>
      <c r="M25" s="37">
        <v>10</v>
      </c>
      <c r="N25" s="40" t="s">
        <v>74</v>
      </c>
      <c r="O25" s="37" t="s">
        <v>114</v>
      </c>
      <c r="P25" s="40" t="s">
        <v>89</v>
      </c>
      <c r="Q25" s="37">
        <v>10</v>
      </c>
      <c r="R25" s="37"/>
      <c r="S25" s="37">
        <v>1.9</v>
      </c>
      <c r="T25" s="37">
        <v>2</v>
      </c>
      <c r="U25" s="37">
        <v>0.52631578947368418</v>
      </c>
      <c r="V25" s="39">
        <v>1</v>
      </c>
      <c r="W25" s="37">
        <v>0</v>
      </c>
    </row>
    <row r="26" spans="2:23" ht="15" x14ac:dyDescent="0.2">
      <c r="B26" s="37">
        <v>28</v>
      </c>
      <c r="C26" s="37">
        <v>99</v>
      </c>
      <c r="D26" s="37">
        <v>199</v>
      </c>
      <c r="E26" s="37">
        <v>183</v>
      </c>
      <c r="F26" s="37">
        <v>4</v>
      </c>
      <c r="G26" s="41">
        <v>45.75</v>
      </c>
      <c r="H26" s="37">
        <v>19</v>
      </c>
      <c r="I26" s="41">
        <v>9.6315789473684212</v>
      </c>
      <c r="J26" s="37">
        <v>1</v>
      </c>
      <c r="K26" s="41">
        <v>183</v>
      </c>
      <c r="L26" s="37">
        <v>4</v>
      </c>
      <c r="M26" s="37">
        <v>19</v>
      </c>
      <c r="N26" s="40" t="s">
        <v>74</v>
      </c>
      <c r="O26" s="37" t="s">
        <v>115</v>
      </c>
      <c r="P26" s="40" t="s">
        <v>82</v>
      </c>
      <c r="Q26" s="37">
        <v>19</v>
      </c>
      <c r="R26" s="37"/>
      <c r="S26" s="37">
        <v>0.21052631578947367</v>
      </c>
      <c r="T26" s="37">
        <v>0</v>
      </c>
      <c r="U26" s="37">
        <v>4.75</v>
      </c>
      <c r="V26" s="39">
        <v>5</v>
      </c>
      <c r="W26" s="37">
        <v>0</v>
      </c>
    </row>
    <row r="27" spans="2:23" ht="15" x14ac:dyDescent="0.2">
      <c r="B27" s="37">
        <v>1</v>
      </c>
      <c r="C27" s="37">
        <v>199</v>
      </c>
      <c r="D27" s="37">
        <v>249</v>
      </c>
      <c r="E27" s="37">
        <v>233</v>
      </c>
      <c r="F27" s="37">
        <v>5</v>
      </c>
      <c r="G27" s="41">
        <v>46.6</v>
      </c>
      <c r="H27" s="37">
        <v>14</v>
      </c>
      <c r="I27" s="41">
        <v>16.642857142857142</v>
      </c>
      <c r="J27" s="37">
        <v>1</v>
      </c>
      <c r="K27" s="41">
        <v>233</v>
      </c>
      <c r="L27" s="37">
        <v>5</v>
      </c>
      <c r="M27" s="37">
        <v>14</v>
      </c>
      <c r="N27" s="40" t="s">
        <v>74</v>
      </c>
      <c r="O27" s="37" t="s">
        <v>116</v>
      </c>
      <c r="P27" s="40" t="s">
        <v>117</v>
      </c>
      <c r="Q27" s="37">
        <v>14</v>
      </c>
      <c r="R27" s="37"/>
      <c r="S27" s="37">
        <v>0.35714285714285715</v>
      </c>
      <c r="T27" s="37">
        <v>0</v>
      </c>
      <c r="U27" s="37">
        <v>2.8</v>
      </c>
      <c r="V27" s="39">
        <v>3</v>
      </c>
      <c r="W27" s="37">
        <v>0</v>
      </c>
    </row>
    <row r="28" spans="2:23" ht="15" x14ac:dyDescent="0.2">
      <c r="B28" s="37">
        <v>11</v>
      </c>
      <c r="C28" s="37">
        <v>179</v>
      </c>
      <c r="D28" s="37">
        <v>239</v>
      </c>
      <c r="E28" s="37">
        <v>193</v>
      </c>
      <c r="F28" s="37">
        <v>7</v>
      </c>
      <c r="G28" s="41">
        <v>27.571428571428573</v>
      </c>
      <c r="H28" s="37">
        <v>17</v>
      </c>
      <c r="I28" s="41">
        <v>11.352941176470589</v>
      </c>
      <c r="J28" s="37">
        <v>1</v>
      </c>
      <c r="K28" s="41">
        <v>193</v>
      </c>
      <c r="L28" s="37">
        <v>7</v>
      </c>
      <c r="M28" s="37">
        <v>17</v>
      </c>
      <c r="N28" s="40" t="s">
        <v>74</v>
      </c>
      <c r="O28" s="37" t="s">
        <v>118</v>
      </c>
      <c r="P28" s="40" t="s">
        <v>98</v>
      </c>
      <c r="Q28" s="37">
        <v>17</v>
      </c>
      <c r="R28" s="37"/>
      <c r="S28" s="37">
        <v>0.41176470588235292</v>
      </c>
      <c r="T28" s="37">
        <v>0</v>
      </c>
      <c r="U28" s="37">
        <v>2.4285714285714284</v>
      </c>
      <c r="V28" s="39">
        <v>2</v>
      </c>
      <c r="W28" s="37">
        <v>0</v>
      </c>
    </row>
    <row r="29" spans="2:23" ht="15" x14ac:dyDescent="0.2">
      <c r="B29" s="37">
        <v>21</v>
      </c>
      <c r="C29" s="37">
        <v>139</v>
      </c>
      <c r="D29" s="37">
        <v>279</v>
      </c>
      <c r="E29" s="37">
        <v>158</v>
      </c>
      <c r="F29" s="37">
        <v>13</v>
      </c>
      <c r="G29" s="41">
        <v>12.153846153846153</v>
      </c>
      <c r="H29" s="37">
        <v>12</v>
      </c>
      <c r="I29" s="41">
        <v>13.166666666666666</v>
      </c>
      <c r="J29" s="37">
        <v>1</v>
      </c>
      <c r="K29" s="41">
        <v>158</v>
      </c>
      <c r="L29" s="37">
        <v>13</v>
      </c>
      <c r="M29" s="37">
        <v>12</v>
      </c>
      <c r="N29" s="40" t="s">
        <v>74</v>
      </c>
      <c r="O29" s="37" t="s">
        <v>119</v>
      </c>
      <c r="P29" s="40" t="s">
        <v>91</v>
      </c>
      <c r="Q29" s="37">
        <v>12</v>
      </c>
      <c r="R29" s="37"/>
      <c r="S29" s="37">
        <v>1.0833333333333333</v>
      </c>
      <c r="T29" s="37">
        <v>1</v>
      </c>
      <c r="U29" s="37">
        <v>0.92307692307692313</v>
      </c>
      <c r="V29" s="39">
        <v>1</v>
      </c>
      <c r="W29" s="37">
        <v>0</v>
      </c>
    </row>
    <row r="30" spans="2:23" ht="15" x14ac:dyDescent="0.2">
      <c r="B30" s="37">
        <v>31</v>
      </c>
      <c r="C30" s="37">
        <v>35</v>
      </c>
      <c r="D30" s="37">
        <v>59</v>
      </c>
      <c r="E30" s="37">
        <v>46</v>
      </c>
      <c r="F30" s="37">
        <v>19</v>
      </c>
      <c r="G30" s="41">
        <v>2.4210526315789473</v>
      </c>
      <c r="H30" s="37">
        <v>10</v>
      </c>
      <c r="I30" s="41">
        <v>4.5999999999999996</v>
      </c>
      <c r="J30" s="37">
        <v>1</v>
      </c>
      <c r="K30" s="41">
        <v>46</v>
      </c>
      <c r="L30" s="37">
        <v>19</v>
      </c>
      <c r="M30" s="37">
        <v>10</v>
      </c>
      <c r="N30" s="40" t="s">
        <v>74</v>
      </c>
      <c r="O30" s="37" t="s">
        <v>120</v>
      </c>
      <c r="P30" s="40" t="s">
        <v>89</v>
      </c>
      <c r="Q30" s="37">
        <v>10</v>
      </c>
      <c r="R30" s="37"/>
      <c r="S30" s="37">
        <v>1.9</v>
      </c>
      <c r="T30" s="37">
        <v>2</v>
      </c>
      <c r="U30" s="37">
        <v>0.52631578947368418</v>
      </c>
      <c r="V30" s="39">
        <v>1</v>
      </c>
      <c r="W30" s="37">
        <v>0</v>
      </c>
    </row>
    <row r="31" spans="2:23" ht="15" x14ac:dyDescent="0.2">
      <c r="B31" s="37">
        <v>4</v>
      </c>
      <c r="C31" s="37">
        <v>129</v>
      </c>
      <c r="D31" s="37">
        <v>209</v>
      </c>
      <c r="E31" s="37">
        <v>149</v>
      </c>
      <c r="F31" s="37">
        <v>3</v>
      </c>
      <c r="G31" s="41">
        <v>49.666666666666664</v>
      </c>
      <c r="H31" s="37">
        <v>4</v>
      </c>
      <c r="I31" s="41">
        <v>37.25</v>
      </c>
      <c r="J31" s="37">
        <v>1</v>
      </c>
      <c r="K31" s="41">
        <v>149</v>
      </c>
      <c r="L31" s="37">
        <v>3</v>
      </c>
      <c r="M31" s="37">
        <v>4</v>
      </c>
      <c r="N31" s="40" t="s">
        <v>74</v>
      </c>
      <c r="O31" s="37" t="s">
        <v>121</v>
      </c>
      <c r="P31" s="40" t="s">
        <v>122</v>
      </c>
      <c r="Q31" s="37">
        <v>3</v>
      </c>
      <c r="R31" s="37"/>
      <c r="S31" s="37">
        <v>1</v>
      </c>
      <c r="T31" s="37">
        <v>1</v>
      </c>
      <c r="U31" s="37">
        <v>1</v>
      </c>
      <c r="V31" s="39">
        <v>1</v>
      </c>
      <c r="W31" s="37">
        <v>1</v>
      </c>
    </row>
    <row r="32" spans="2:23" ht="15" x14ac:dyDescent="0.2">
      <c r="B32" s="37">
        <v>14</v>
      </c>
      <c r="C32" s="37">
        <v>69</v>
      </c>
      <c r="D32" s="37">
        <v>139</v>
      </c>
      <c r="E32" s="37">
        <v>126</v>
      </c>
      <c r="F32" s="37">
        <v>21</v>
      </c>
      <c r="G32" s="41">
        <v>6</v>
      </c>
      <c r="H32" s="37">
        <v>6</v>
      </c>
      <c r="I32" s="41">
        <v>21</v>
      </c>
      <c r="J32" s="37">
        <v>3</v>
      </c>
      <c r="K32" s="41">
        <v>42</v>
      </c>
      <c r="L32" s="37">
        <v>7</v>
      </c>
      <c r="M32" s="37">
        <v>2</v>
      </c>
      <c r="N32" s="40" t="s">
        <v>74</v>
      </c>
      <c r="O32" s="37" t="s">
        <v>123</v>
      </c>
      <c r="P32" s="40" t="s">
        <v>78</v>
      </c>
      <c r="Q32" s="37">
        <v>6</v>
      </c>
      <c r="R32" s="37"/>
      <c r="S32" s="37">
        <v>3.5</v>
      </c>
      <c r="T32" s="37">
        <v>4</v>
      </c>
      <c r="U32" s="37">
        <v>0.2857142857142857</v>
      </c>
      <c r="V32" s="39">
        <v>0</v>
      </c>
      <c r="W32" s="37">
        <v>0</v>
      </c>
    </row>
    <row r="33" spans="2:23" ht="15" x14ac:dyDescent="0.2">
      <c r="B33" s="37">
        <v>24</v>
      </c>
      <c r="C33" s="37">
        <v>79</v>
      </c>
      <c r="D33" s="37">
        <v>169</v>
      </c>
      <c r="E33" s="37">
        <v>86</v>
      </c>
      <c r="F33" s="37">
        <v>19</v>
      </c>
      <c r="G33" s="41">
        <v>4.5263157894736841</v>
      </c>
      <c r="H33" s="37">
        <v>13</v>
      </c>
      <c r="I33" s="41">
        <v>6.615384615384615</v>
      </c>
      <c r="J33" s="37">
        <v>1</v>
      </c>
      <c r="K33" s="41">
        <v>86</v>
      </c>
      <c r="L33" s="37">
        <v>19</v>
      </c>
      <c r="M33" s="37">
        <v>13</v>
      </c>
      <c r="N33" s="40" t="s">
        <v>74</v>
      </c>
      <c r="O33" s="37" t="s">
        <v>124</v>
      </c>
      <c r="P33" s="40" t="s">
        <v>107</v>
      </c>
      <c r="Q33" s="37">
        <v>13</v>
      </c>
      <c r="R33" s="37"/>
      <c r="S33" s="37">
        <v>1.4615384615384615</v>
      </c>
      <c r="T33" s="37">
        <v>1</v>
      </c>
      <c r="U33" s="37">
        <v>0.68421052631578949</v>
      </c>
      <c r="V33" s="39">
        <v>1</v>
      </c>
      <c r="W33" s="37">
        <v>0</v>
      </c>
    </row>
    <row r="34" spans="2:23" ht="15" x14ac:dyDescent="0.2">
      <c r="B34" s="37">
        <v>34</v>
      </c>
      <c r="C34" s="37">
        <v>99</v>
      </c>
      <c r="D34" s="37">
        <v>169</v>
      </c>
      <c r="E34" s="37">
        <v>148</v>
      </c>
      <c r="F34" s="37">
        <v>12</v>
      </c>
      <c r="G34" s="41">
        <v>12.333333333333334</v>
      </c>
      <c r="H34" s="37">
        <v>7</v>
      </c>
      <c r="I34" s="41">
        <v>21.142857142857142</v>
      </c>
      <c r="J34" s="37">
        <v>1</v>
      </c>
      <c r="K34" s="41">
        <v>148</v>
      </c>
      <c r="L34" s="37">
        <v>12</v>
      </c>
      <c r="M34" s="37">
        <v>7</v>
      </c>
      <c r="N34" s="40" t="s">
        <v>74</v>
      </c>
      <c r="O34" s="37" t="s">
        <v>125</v>
      </c>
      <c r="P34" s="40" t="s">
        <v>76</v>
      </c>
      <c r="Q34" s="37">
        <v>7</v>
      </c>
      <c r="R34" s="37"/>
      <c r="S34" s="37">
        <v>1.7142857142857142</v>
      </c>
      <c r="T34" s="37">
        <v>2</v>
      </c>
      <c r="U34" s="37">
        <v>0.58333333333333337</v>
      </c>
      <c r="V34" s="39">
        <v>1</v>
      </c>
      <c r="W34" s="37">
        <v>0</v>
      </c>
    </row>
    <row r="35" spans="2:23" ht="15" x14ac:dyDescent="0.2">
      <c r="B35" s="37">
        <v>7</v>
      </c>
      <c r="C35" s="37">
        <v>699</v>
      </c>
      <c r="D35" s="37">
        <v>999</v>
      </c>
      <c r="E35" s="37">
        <v>955</v>
      </c>
      <c r="F35" s="37">
        <v>10</v>
      </c>
      <c r="G35" s="41">
        <v>95.5</v>
      </c>
      <c r="H35" s="37">
        <v>22</v>
      </c>
      <c r="I35" s="41">
        <v>43.409090909090907</v>
      </c>
      <c r="J35" s="37">
        <v>2</v>
      </c>
      <c r="K35" s="41">
        <v>477.5</v>
      </c>
      <c r="L35" s="37">
        <v>5</v>
      </c>
      <c r="M35" s="37">
        <v>11</v>
      </c>
      <c r="N35" s="40" t="s">
        <v>74</v>
      </c>
      <c r="O35" s="37" t="s">
        <v>126</v>
      </c>
      <c r="P35" s="40" t="s">
        <v>113</v>
      </c>
      <c r="Q35" s="37">
        <v>22</v>
      </c>
      <c r="R35" s="37"/>
      <c r="S35" s="37">
        <v>0.45454545454545453</v>
      </c>
      <c r="T35" s="37">
        <v>0</v>
      </c>
      <c r="U35" s="37">
        <v>2.2000000000000002</v>
      </c>
      <c r="V35" s="39">
        <v>2</v>
      </c>
      <c r="W35" s="37">
        <v>0</v>
      </c>
    </row>
    <row r="36" spans="2:23" ht="15" x14ac:dyDescent="0.2">
      <c r="B36" s="37">
        <v>17</v>
      </c>
      <c r="C36" s="37">
        <v>299</v>
      </c>
      <c r="D36" s="37">
        <v>599</v>
      </c>
      <c r="E36" s="37">
        <v>322</v>
      </c>
      <c r="F36" s="37">
        <v>21</v>
      </c>
      <c r="G36" s="41">
        <v>15.333333333333334</v>
      </c>
      <c r="H36" s="37">
        <v>17</v>
      </c>
      <c r="I36" s="41">
        <v>18.941176470588236</v>
      </c>
      <c r="J36" s="37">
        <v>1</v>
      </c>
      <c r="K36" s="41">
        <v>322</v>
      </c>
      <c r="L36" s="37">
        <v>21</v>
      </c>
      <c r="M36" s="37">
        <v>17</v>
      </c>
      <c r="N36" s="40" t="s">
        <v>74</v>
      </c>
      <c r="O36" s="37" t="s">
        <v>127</v>
      </c>
      <c r="P36" s="40" t="s">
        <v>98</v>
      </c>
      <c r="Q36" s="37">
        <v>17</v>
      </c>
      <c r="R36" s="37"/>
      <c r="S36" s="37">
        <v>1.2352941176470589</v>
      </c>
      <c r="T36" s="37">
        <v>1</v>
      </c>
      <c r="U36" s="37">
        <v>0.80952380952380953</v>
      </c>
      <c r="V36" s="39">
        <v>1</v>
      </c>
      <c r="W36" s="37">
        <v>0</v>
      </c>
    </row>
    <row r="37" spans="2:23" ht="15" x14ac:dyDescent="0.2">
      <c r="B37" s="37">
        <v>27</v>
      </c>
      <c r="C37" s="37">
        <v>99</v>
      </c>
      <c r="D37" s="37">
        <v>189</v>
      </c>
      <c r="E37" s="37">
        <v>166</v>
      </c>
      <c r="F37" s="37">
        <v>8</v>
      </c>
      <c r="G37" s="41">
        <v>20.75</v>
      </c>
      <c r="H37" s="37">
        <v>11</v>
      </c>
      <c r="I37" s="41">
        <v>15.090909090909092</v>
      </c>
      <c r="J37" s="37">
        <v>1</v>
      </c>
      <c r="K37" s="41">
        <v>166</v>
      </c>
      <c r="L37" s="37">
        <v>8</v>
      </c>
      <c r="M37" s="37">
        <v>11</v>
      </c>
      <c r="N37" s="40" t="s">
        <v>74</v>
      </c>
      <c r="O37" s="37" t="s">
        <v>128</v>
      </c>
      <c r="P37" s="40" t="s">
        <v>102</v>
      </c>
      <c r="Q37" s="37">
        <v>11</v>
      </c>
      <c r="R37" s="37"/>
      <c r="S37" s="37">
        <v>0.72727272727272729</v>
      </c>
      <c r="T37" s="37">
        <v>1</v>
      </c>
      <c r="U37" s="37">
        <v>1.375</v>
      </c>
      <c r="V37" s="39">
        <v>1</v>
      </c>
      <c r="W37" s="37">
        <v>0</v>
      </c>
    </row>
    <row r="38" spans="2:23" ht="15" x14ac:dyDescent="0.2">
      <c r="B38" s="37">
        <v>0</v>
      </c>
      <c r="C38" s="37">
        <v>29</v>
      </c>
      <c r="D38" s="37">
        <v>49</v>
      </c>
      <c r="E38" s="37">
        <v>41</v>
      </c>
      <c r="F38" s="37">
        <v>19</v>
      </c>
      <c r="G38" s="41">
        <v>2.1578947368421053</v>
      </c>
      <c r="H38" s="37">
        <v>5</v>
      </c>
      <c r="I38" s="41">
        <v>8.1999999999999993</v>
      </c>
      <c r="J38" s="37">
        <v>1</v>
      </c>
      <c r="K38" s="41">
        <v>41</v>
      </c>
      <c r="L38" s="37">
        <v>19</v>
      </c>
      <c r="M38" s="37">
        <v>5</v>
      </c>
      <c r="N38" s="40" t="s">
        <v>74</v>
      </c>
      <c r="O38" s="37" t="s">
        <v>129</v>
      </c>
      <c r="P38" s="40" t="s">
        <v>84</v>
      </c>
      <c r="Q38" s="37">
        <v>5</v>
      </c>
      <c r="R38" s="37"/>
      <c r="S38" s="37">
        <v>3.8</v>
      </c>
      <c r="T38" s="37">
        <v>4</v>
      </c>
      <c r="U38" s="37">
        <v>0.26315789473684209</v>
      </c>
      <c r="V38" s="39">
        <v>0</v>
      </c>
      <c r="W38" s="37">
        <v>0</v>
      </c>
    </row>
    <row r="39" spans="2:23" ht="15" x14ac:dyDescent="0.2">
      <c r="B39" s="38"/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1" spans="2:23" ht="15" x14ac:dyDescent="0.2">
      <c r="B41" s="39"/>
      <c r="C41" s="39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3" spans="2:23" ht="15" x14ac:dyDescent="0.2">
      <c r="B43" s="38"/>
      <c r="C43" s="38"/>
      <c r="D43" s="3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2:23" ht="15" x14ac:dyDescent="0.2">
      <c r="B44" s="38"/>
      <c r="C44" s="38"/>
      <c r="D44" s="3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2:23" ht="15" x14ac:dyDescent="0.2">
      <c r="B45" s="38"/>
      <c r="C45" s="38"/>
      <c r="D45" s="3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2:23" ht="15" x14ac:dyDescent="0.2">
      <c r="B46" s="38"/>
      <c r="C46" s="38"/>
      <c r="D46" s="3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2:23" ht="15" x14ac:dyDescent="0.2">
      <c r="B47" s="38"/>
      <c r="C47" s="38"/>
      <c r="D47" s="3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2:23" ht="15" x14ac:dyDescent="0.2">
      <c r="B48" s="38"/>
      <c r="C48" s="38"/>
      <c r="D48" s="3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2:4" ht="15" x14ac:dyDescent="0.2">
      <c r="B49" s="38"/>
      <c r="C49" s="38"/>
      <c r="D49" s="38"/>
    </row>
    <row r="51" spans="2:4" ht="15" x14ac:dyDescent="0.2">
      <c r="B51" s="39"/>
      <c r="C51" s="39"/>
      <c r="D51" s="39"/>
    </row>
    <row r="53" spans="2:4" ht="15" x14ac:dyDescent="0.2">
      <c r="B53" s="38"/>
      <c r="C53" s="38"/>
      <c r="D53" s="38"/>
    </row>
    <row r="54" spans="2:4" ht="15" x14ac:dyDescent="0.2">
      <c r="B54" s="38"/>
      <c r="C54" s="38"/>
      <c r="D54" s="38"/>
    </row>
    <row r="55" spans="2:4" ht="15" x14ac:dyDescent="0.2">
      <c r="B55" s="38"/>
      <c r="C55" s="38"/>
      <c r="D55" s="38"/>
    </row>
    <row r="56" spans="2:4" ht="15" x14ac:dyDescent="0.2">
      <c r="B56" s="38"/>
      <c r="C56" s="38"/>
      <c r="D56" s="38"/>
    </row>
    <row r="57" spans="2:4" ht="15" x14ac:dyDescent="0.2">
      <c r="B57" s="38"/>
      <c r="C57" s="38"/>
      <c r="D57" s="38"/>
    </row>
    <row r="58" spans="2:4" ht="15" x14ac:dyDescent="0.2">
      <c r="B58" s="38"/>
      <c r="C58" s="38"/>
      <c r="D58" s="38"/>
    </row>
    <row r="59" spans="2:4" ht="15" x14ac:dyDescent="0.2">
      <c r="B59" s="38"/>
      <c r="C59" s="38"/>
      <c r="D59" s="38"/>
    </row>
    <row r="61" spans="2:4" ht="15" x14ac:dyDescent="0.2">
      <c r="B61" s="39"/>
      <c r="C61" s="39"/>
      <c r="D61" s="39"/>
    </row>
    <row r="63" spans="2:4" ht="15" x14ac:dyDescent="0.2">
      <c r="B63" s="38"/>
      <c r="C63" s="38"/>
      <c r="D63" s="38"/>
    </row>
    <row r="64" spans="2:4" ht="15" x14ac:dyDescent="0.2">
      <c r="B64" s="38"/>
      <c r="C64" s="38"/>
      <c r="D64" s="38"/>
    </row>
    <row r="65" spans="2:4" ht="15" x14ac:dyDescent="0.2">
      <c r="B65" s="38"/>
      <c r="C65" s="38"/>
      <c r="D65" s="38"/>
    </row>
    <row r="66" spans="2:4" ht="15" x14ac:dyDescent="0.2">
      <c r="B66" s="38"/>
      <c r="C66" s="38"/>
      <c r="D66" s="38"/>
    </row>
    <row r="67" spans="2:4" ht="15" x14ac:dyDescent="0.2">
      <c r="B67" s="38"/>
      <c r="C67" s="38"/>
      <c r="D67" s="38"/>
    </row>
    <row r="68" spans="2:4" ht="15" x14ac:dyDescent="0.2">
      <c r="B68" s="38"/>
      <c r="C68" s="38"/>
      <c r="D68" s="38"/>
    </row>
    <row r="69" spans="2:4" ht="15" x14ac:dyDescent="0.2">
      <c r="B69" s="38"/>
      <c r="C69" s="38"/>
      <c r="D69" s="38"/>
    </row>
    <row r="71" spans="2:4" ht="15" x14ac:dyDescent="0.2">
      <c r="B71" s="39"/>
      <c r="C71" s="39"/>
      <c r="D71" s="39"/>
    </row>
    <row r="73" spans="2:4" ht="15" x14ac:dyDescent="0.2">
      <c r="B73" s="38"/>
      <c r="C73" s="38"/>
      <c r="D73" s="38"/>
    </row>
    <row r="74" spans="2:4" ht="15" x14ac:dyDescent="0.2">
      <c r="B74" s="38"/>
      <c r="C74" s="38"/>
      <c r="D74" s="38"/>
    </row>
    <row r="75" spans="2:4" ht="15" x14ac:dyDescent="0.2">
      <c r="B75" s="38"/>
      <c r="C75" s="38"/>
      <c r="D75" s="38"/>
    </row>
    <row r="76" spans="2:4" ht="15" x14ac:dyDescent="0.2">
      <c r="B76" s="38"/>
      <c r="C76" s="38"/>
      <c r="D76" s="38"/>
    </row>
    <row r="77" spans="2:4" ht="15" x14ac:dyDescent="0.2">
      <c r="B77" s="38"/>
      <c r="C77" s="38"/>
      <c r="D77" s="38"/>
    </row>
    <row r="78" spans="2:4" ht="15" x14ac:dyDescent="0.2">
      <c r="B78" s="38"/>
      <c r="C78" s="38"/>
      <c r="D78" s="38"/>
    </row>
    <row r="79" spans="2:4" ht="15" x14ac:dyDescent="0.2">
      <c r="B79" s="38"/>
      <c r="C79" s="38"/>
      <c r="D79" s="38"/>
    </row>
    <row r="81" spans="2:4" ht="15" x14ac:dyDescent="0.2">
      <c r="B81" s="39"/>
      <c r="C81" s="39"/>
      <c r="D81" s="39"/>
    </row>
    <row r="83" spans="2:4" ht="15" x14ac:dyDescent="0.2">
      <c r="B83" s="38"/>
      <c r="C83" s="38"/>
      <c r="D83" s="38"/>
    </row>
    <row r="84" spans="2:4" ht="15" x14ac:dyDescent="0.2">
      <c r="B84" s="38"/>
      <c r="C84" s="38"/>
      <c r="D84" s="38"/>
    </row>
    <row r="85" spans="2:4" ht="15" x14ac:dyDescent="0.2">
      <c r="B85" s="38"/>
      <c r="C85" s="38"/>
      <c r="D85" s="38"/>
    </row>
    <row r="86" spans="2:4" ht="15" x14ac:dyDescent="0.2">
      <c r="B86" s="38"/>
      <c r="C86" s="38"/>
      <c r="D86" s="38"/>
    </row>
    <row r="87" spans="2:4" ht="15" x14ac:dyDescent="0.2">
      <c r="B87" s="38"/>
      <c r="C87" s="38"/>
      <c r="D87" s="38"/>
    </row>
    <row r="88" spans="2:4" ht="15" x14ac:dyDescent="0.2">
      <c r="B88" s="38"/>
      <c r="C88" s="38"/>
      <c r="D88" s="38"/>
    </row>
    <row r="89" spans="2:4" ht="15" x14ac:dyDescent="0.2">
      <c r="B89" s="38"/>
      <c r="C89" s="38"/>
      <c r="D89" s="38"/>
    </row>
    <row r="91" spans="2:4" ht="15" x14ac:dyDescent="0.2">
      <c r="B91" s="39"/>
      <c r="C91" s="39"/>
      <c r="D91" s="39"/>
    </row>
    <row r="93" spans="2:4" ht="15" x14ac:dyDescent="0.2">
      <c r="B93" s="38"/>
      <c r="C93" s="38"/>
      <c r="D93" s="38"/>
    </row>
    <row r="94" spans="2:4" ht="15" x14ac:dyDescent="0.2">
      <c r="B94" s="38"/>
      <c r="C94" s="38"/>
      <c r="D94" s="38"/>
    </row>
    <row r="95" spans="2:4" ht="15" x14ac:dyDescent="0.2">
      <c r="B95" s="38"/>
      <c r="C95" s="38"/>
      <c r="D95" s="38"/>
    </row>
    <row r="96" spans="2:4" ht="15" x14ac:dyDescent="0.2">
      <c r="B96" s="38"/>
      <c r="C96" s="38"/>
      <c r="D96" s="38"/>
    </row>
    <row r="97" spans="2:4" ht="15" x14ac:dyDescent="0.2">
      <c r="B97" s="38"/>
      <c r="C97" s="38"/>
      <c r="D97" s="38"/>
    </row>
    <row r="98" spans="2:4" ht="15" x14ac:dyDescent="0.2">
      <c r="B98" s="38"/>
      <c r="C98" s="38"/>
      <c r="D98" s="38"/>
    </row>
    <row r="99" spans="2:4" ht="15" x14ac:dyDescent="0.2">
      <c r="B99" s="38"/>
      <c r="C99" s="38"/>
      <c r="D99" s="38"/>
    </row>
    <row r="101" spans="2:4" ht="15" x14ac:dyDescent="0.2">
      <c r="B101" s="39"/>
      <c r="C101" s="39"/>
      <c r="D101" s="39"/>
    </row>
    <row r="103" spans="2:4" ht="15" x14ac:dyDescent="0.2">
      <c r="B103" s="38"/>
      <c r="C103" s="38"/>
      <c r="D103" s="38"/>
    </row>
    <row r="104" spans="2:4" ht="15" x14ac:dyDescent="0.2">
      <c r="B104" s="38"/>
      <c r="C104" s="38"/>
      <c r="D104" s="38"/>
    </row>
    <row r="105" spans="2:4" ht="15" x14ac:dyDescent="0.2">
      <c r="B105" s="38"/>
      <c r="C105" s="38"/>
      <c r="D105" s="38"/>
    </row>
    <row r="106" spans="2:4" ht="15" x14ac:dyDescent="0.2">
      <c r="B106" s="38"/>
      <c r="C106" s="38"/>
      <c r="D106" s="38"/>
    </row>
    <row r="107" spans="2:4" ht="15" x14ac:dyDescent="0.2">
      <c r="B107" s="38"/>
      <c r="C107" s="38"/>
      <c r="D107" s="38"/>
    </row>
    <row r="108" spans="2:4" ht="15" x14ac:dyDescent="0.2">
      <c r="B108" s="38"/>
      <c r="C108" s="38"/>
      <c r="D108" s="38"/>
    </row>
    <row r="109" spans="2:4" ht="15" x14ac:dyDescent="0.2">
      <c r="B109" s="38"/>
      <c r="C109" s="38"/>
      <c r="D109" s="38"/>
    </row>
    <row r="113" spans="2:4" ht="15" x14ac:dyDescent="0.2">
      <c r="B113" s="38"/>
      <c r="C113" s="38"/>
      <c r="D113" s="38"/>
    </row>
    <row r="114" spans="2:4" ht="15" x14ac:dyDescent="0.2">
      <c r="B114" s="38"/>
      <c r="C114" s="38"/>
      <c r="D114" s="38"/>
    </row>
    <row r="115" spans="2:4" ht="15" x14ac:dyDescent="0.2">
      <c r="B115" s="38"/>
      <c r="C115" s="38"/>
      <c r="D115" s="38"/>
    </row>
    <row r="116" spans="2:4" ht="15" x14ac:dyDescent="0.2">
      <c r="B116" s="38"/>
      <c r="C116" s="38"/>
      <c r="D116" s="38"/>
    </row>
    <row r="117" spans="2:4" ht="15" x14ac:dyDescent="0.2">
      <c r="B117" s="38"/>
      <c r="C117" s="38"/>
      <c r="D117" s="38"/>
    </row>
    <row r="118" spans="2:4" ht="15" x14ac:dyDescent="0.2">
      <c r="B118" s="38"/>
      <c r="C118" s="38"/>
      <c r="D118" s="38"/>
    </row>
    <row r="119" spans="2:4" ht="15" x14ac:dyDescent="0.2">
      <c r="B119" s="38"/>
      <c r="C119" s="38"/>
      <c r="D119" s="38"/>
    </row>
    <row r="123" spans="2:4" ht="15" x14ac:dyDescent="0.2">
      <c r="B123" s="38"/>
      <c r="C123" s="38"/>
      <c r="D123" s="38"/>
    </row>
    <row r="124" spans="2:4" ht="15" x14ac:dyDescent="0.2">
      <c r="B124" s="38"/>
      <c r="C124" s="38"/>
      <c r="D124" s="38"/>
    </row>
    <row r="125" spans="2:4" ht="15" x14ac:dyDescent="0.2">
      <c r="B125" s="38"/>
      <c r="C125" s="38"/>
      <c r="D125" s="38"/>
    </row>
    <row r="126" spans="2:4" ht="15" x14ac:dyDescent="0.2">
      <c r="B126" s="38"/>
      <c r="C126" s="38"/>
      <c r="D126" s="38"/>
    </row>
    <row r="127" spans="2:4" ht="15" x14ac:dyDescent="0.2">
      <c r="B127" s="38"/>
      <c r="C127" s="38"/>
      <c r="D127" s="38"/>
    </row>
    <row r="128" spans="2:4" ht="15" x14ac:dyDescent="0.2">
      <c r="B128" s="38"/>
      <c r="C128" s="38"/>
      <c r="D128" s="38"/>
    </row>
    <row r="129" spans="2:4" ht="15" x14ac:dyDescent="0.2">
      <c r="B129" s="38"/>
      <c r="C129" s="38"/>
      <c r="D129" s="38"/>
    </row>
    <row r="133" spans="2:4" ht="15" x14ac:dyDescent="0.2">
      <c r="B133" s="38"/>
      <c r="C133" s="38"/>
      <c r="D133" s="38"/>
    </row>
    <row r="134" spans="2:4" ht="15" x14ac:dyDescent="0.2">
      <c r="B134" s="38"/>
      <c r="C134" s="38"/>
      <c r="D134" s="38"/>
    </row>
    <row r="135" spans="2:4" ht="15" x14ac:dyDescent="0.2">
      <c r="B135" s="38"/>
      <c r="C135" s="38"/>
      <c r="D135" s="38"/>
    </row>
    <row r="136" spans="2:4" ht="15" x14ac:dyDescent="0.2">
      <c r="B136" s="38"/>
      <c r="C136" s="38"/>
      <c r="D136" s="38"/>
    </row>
    <row r="137" spans="2:4" ht="15" x14ac:dyDescent="0.2">
      <c r="B137" s="38"/>
      <c r="C137" s="38"/>
      <c r="D137" s="38"/>
    </row>
    <row r="138" spans="2:4" ht="15" x14ac:dyDescent="0.2">
      <c r="B138" s="38"/>
      <c r="C138" s="38"/>
      <c r="D138" s="38"/>
    </row>
    <row r="139" spans="2:4" ht="15" x14ac:dyDescent="0.2">
      <c r="B139" s="38"/>
      <c r="C139" s="38"/>
      <c r="D139" s="38"/>
    </row>
    <row r="143" spans="2:4" ht="15" x14ac:dyDescent="0.2">
      <c r="B143" s="38"/>
      <c r="C143" s="38"/>
      <c r="D143" s="38"/>
    </row>
    <row r="144" spans="2:4" ht="15" x14ac:dyDescent="0.2">
      <c r="B144" s="38"/>
      <c r="C144" s="38"/>
      <c r="D144" s="38"/>
    </row>
    <row r="145" spans="2:4" ht="15" x14ac:dyDescent="0.2">
      <c r="B145" s="38"/>
      <c r="C145" s="38"/>
      <c r="D145" s="38"/>
    </row>
    <row r="146" spans="2:4" ht="15" x14ac:dyDescent="0.2">
      <c r="B146" s="38"/>
      <c r="C146" s="38"/>
      <c r="D146" s="38"/>
    </row>
    <row r="147" spans="2:4" ht="15" x14ac:dyDescent="0.2">
      <c r="B147" s="38"/>
      <c r="C147" s="38"/>
      <c r="D147" s="38"/>
    </row>
    <row r="148" spans="2:4" ht="15" x14ac:dyDescent="0.2">
      <c r="B148" s="38"/>
      <c r="C148" s="38"/>
      <c r="D148" s="38"/>
    </row>
    <row r="149" spans="2:4" ht="15" x14ac:dyDescent="0.2">
      <c r="B149" s="38"/>
      <c r="C149" s="38"/>
      <c r="D149" s="38"/>
    </row>
    <row r="153" spans="2:4" ht="15" x14ac:dyDescent="0.2">
      <c r="B153" s="38"/>
      <c r="C153" s="38"/>
      <c r="D153" s="38"/>
    </row>
    <row r="154" spans="2:4" ht="15" x14ac:dyDescent="0.2">
      <c r="B154" s="38"/>
      <c r="C154" s="38"/>
      <c r="D154" s="38"/>
    </row>
    <row r="155" spans="2:4" ht="15" x14ac:dyDescent="0.2">
      <c r="B155" s="38"/>
      <c r="C155" s="38"/>
      <c r="D155" s="38"/>
    </row>
    <row r="156" spans="2:4" ht="15" x14ac:dyDescent="0.2">
      <c r="B156" s="38"/>
      <c r="C156" s="38"/>
      <c r="D156" s="38"/>
    </row>
    <row r="157" spans="2:4" ht="15" x14ac:dyDescent="0.2">
      <c r="B157" s="38"/>
      <c r="C157" s="38"/>
      <c r="D157" s="38"/>
    </row>
    <row r="158" spans="2:4" ht="15" x14ac:dyDescent="0.2">
      <c r="B158" s="38"/>
      <c r="C158" s="38"/>
      <c r="D158" s="38"/>
    </row>
    <row r="159" spans="2:4" ht="15" x14ac:dyDescent="0.2">
      <c r="B159" s="38"/>
      <c r="C159" s="38"/>
      <c r="D159" s="38"/>
    </row>
    <row r="161" spans="2:4" ht="15" x14ac:dyDescent="0.2">
      <c r="B161" s="39"/>
      <c r="C161" s="39"/>
      <c r="D161" s="39"/>
    </row>
    <row r="163" spans="2:4" ht="15" x14ac:dyDescent="0.2">
      <c r="B163" s="38"/>
      <c r="C163" s="38"/>
      <c r="D163" s="38"/>
    </row>
    <row r="164" spans="2:4" ht="15" x14ac:dyDescent="0.2">
      <c r="B164" s="38"/>
      <c r="C164" s="38"/>
      <c r="D164" s="38"/>
    </row>
    <row r="165" spans="2:4" ht="15" x14ac:dyDescent="0.2">
      <c r="B165" s="38"/>
      <c r="C165" s="38"/>
      <c r="D165" s="38"/>
    </row>
    <row r="166" spans="2:4" ht="15" x14ac:dyDescent="0.2">
      <c r="B166" s="38"/>
      <c r="C166" s="38"/>
      <c r="D166" s="38"/>
    </row>
    <row r="167" spans="2:4" ht="15" x14ac:dyDescent="0.2">
      <c r="B167" s="38"/>
      <c r="C167" s="38"/>
      <c r="D167" s="38"/>
    </row>
    <row r="168" spans="2:4" ht="15" x14ac:dyDescent="0.2">
      <c r="B168" s="38"/>
      <c r="C168" s="38"/>
      <c r="D168" s="38"/>
    </row>
    <row r="169" spans="2:4" ht="15" x14ac:dyDescent="0.2">
      <c r="B169" s="38"/>
      <c r="C169" s="38"/>
      <c r="D169" s="3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zoomScaleNormal="100" workbookViewId="0">
      <selection activeCell="B17" sqref="B17"/>
    </sheetView>
  </sheetViews>
  <sheetFormatPr baseColWidth="10" defaultRowHeight="12.75" x14ac:dyDescent="0.2"/>
  <cols>
    <col min="2" max="2" width="35" customWidth="1"/>
    <col min="3" max="4" width="7.5703125" style="12" customWidth="1"/>
    <col min="5" max="5" width="7.5703125" style="8" customWidth="1"/>
    <col min="6" max="7" width="7.5703125" style="12" customWidth="1"/>
    <col min="8" max="8" width="11" style="12" customWidth="1"/>
    <col min="9" max="14" width="7.5703125" style="12" customWidth="1"/>
    <col min="16" max="16" width="27.28515625" bestFit="1" customWidth="1"/>
  </cols>
  <sheetData>
    <row r="1" spans="1:20" x14ac:dyDescent="0.2">
      <c r="B1">
        <v>1</v>
      </c>
      <c r="C1" s="12">
        <v>2</v>
      </c>
      <c r="D1" s="12">
        <v>3</v>
      </c>
      <c r="E1" s="8">
        <v>4</v>
      </c>
      <c r="F1" s="12">
        <v>5</v>
      </c>
      <c r="G1" s="8">
        <v>6</v>
      </c>
      <c r="H1" s="12">
        <v>7</v>
      </c>
      <c r="I1" s="8">
        <v>8</v>
      </c>
      <c r="J1" s="12">
        <v>9</v>
      </c>
      <c r="K1" s="8">
        <v>10</v>
      </c>
      <c r="L1" s="12">
        <v>11</v>
      </c>
      <c r="M1" s="8">
        <v>12</v>
      </c>
      <c r="N1" s="12">
        <v>13</v>
      </c>
    </row>
    <row r="2" spans="1:20" x14ac:dyDescent="0.2">
      <c r="A2">
        <v>37</v>
      </c>
      <c r="C2" s="8" t="s">
        <v>6</v>
      </c>
      <c r="D2" s="8" t="s">
        <v>50</v>
      </c>
      <c r="E2" s="8" t="s">
        <v>51</v>
      </c>
      <c r="F2" s="8" t="s">
        <v>52</v>
      </c>
      <c r="G2" s="8" t="s">
        <v>53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5" t="s">
        <v>61</v>
      </c>
    </row>
    <row r="3" spans="1:20" x14ac:dyDescent="0.2">
      <c r="A3">
        <f ca="1">ROUND(RAND()*(A2-1)+0.5,0)</f>
        <v>3</v>
      </c>
      <c r="B3">
        <f t="shared" ref="B3:B38" ca="1" si="0">MOD(B2+$A$3,$A$2)</f>
        <v>3</v>
      </c>
      <c r="C3" s="12">
        <f ca="1">RANDBETWEEN(1,10)</f>
        <v>6</v>
      </c>
      <c r="D3" s="12">
        <v>1</v>
      </c>
      <c r="E3" s="12">
        <f ca="1">RANDBETWEEN(2,Zuordnung_mittel!$N$3)</f>
        <v>17</v>
      </c>
      <c r="F3" s="12">
        <f ca="1">RANDBETWEEN(2,Zuordnung_mittel!N3)</f>
        <v>2</v>
      </c>
      <c r="G3" s="12">
        <f ca="1">E3*F3</f>
        <v>34</v>
      </c>
      <c r="H3" s="12">
        <f ca="1">RANDBETWEEN(F3+1,F3+4)</f>
        <v>5</v>
      </c>
      <c r="I3" s="12">
        <f t="shared" ref="I3:I39" ca="1" si="1">E3*H3</f>
        <v>85</v>
      </c>
      <c r="J3" s="12">
        <f ca="1">RANDBETWEEN(H3+1,H3+4)</f>
        <v>8</v>
      </c>
      <c r="K3" s="12">
        <f t="shared" ref="K3:K11" ca="1" si="2">E3*J3</f>
        <v>136</v>
      </c>
      <c r="L3" s="12">
        <f ca="1">ROUND(E3/D3,2)</f>
        <v>17</v>
      </c>
      <c r="M3" s="12">
        <f ca="1">ROUND(G3/F3,2)</f>
        <v>17</v>
      </c>
      <c r="N3" s="12">
        <f ca="1">ROUND(I3/H3,2)</f>
        <v>17</v>
      </c>
      <c r="O3">
        <f ca="1">ROUND(K3/J3,2)</f>
        <v>17</v>
      </c>
      <c r="P3" t="str">
        <f ca="1">IF(AND(L3=M3,M3=N3,N3=O3),"Zuordnung ist proportional","Zuordnung ist nicht proportional")</f>
        <v>Zuordnung ist proportional</v>
      </c>
      <c r="Q3">
        <f ca="1">ROUND(RAND()*5,0)</f>
        <v>1</v>
      </c>
      <c r="R3">
        <f ca="1">ROUND(RAND()*5,0)</f>
        <v>4</v>
      </c>
      <c r="S3">
        <f ca="1">ROUND(RAND()*5,0)</f>
        <v>0</v>
      </c>
      <c r="T3">
        <f ca="1">ROUND(RAND()*5,0)</f>
        <v>3</v>
      </c>
    </row>
    <row r="4" spans="1:20" x14ac:dyDescent="0.2">
      <c r="B4">
        <f t="shared" ca="1" si="0"/>
        <v>6</v>
      </c>
      <c r="C4" s="12">
        <f t="shared" ref="C4:C39" ca="1" si="3">RANDBETWEEN(1,10)</f>
        <v>3</v>
      </c>
      <c r="D4" s="12">
        <v>1</v>
      </c>
      <c r="E4" s="12">
        <f ca="1">RANDBETWEEN(2,Zuordnung_mittel!$N$3)</f>
        <v>17</v>
      </c>
      <c r="F4" s="12">
        <f t="shared" ref="F4:F39" ca="1" si="4">RANDBETWEEN(2,5)</f>
        <v>3</v>
      </c>
      <c r="G4" s="12">
        <f t="shared" ref="G4:G39" ca="1" si="5">E4*F4</f>
        <v>51</v>
      </c>
      <c r="H4" s="12">
        <f t="shared" ref="H4:H39" ca="1" si="6">RANDBETWEEN(F4+1,F4+4)</f>
        <v>7</v>
      </c>
      <c r="I4" s="12">
        <f t="shared" ca="1" si="1"/>
        <v>119</v>
      </c>
      <c r="J4" s="12">
        <f t="shared" ref="J4:J39" ca="1" si="7">RANDBETWEEN(H4+1,H4+4)</f>
        <v>11</v>
      </c>
      <c r="K4" s="12">
        <f t="shared" ca="1" si="2"/>
        <v>187</v>
      </c>
      <c r="L4" s="12">
        <f t="shared" ref="L4:L39" ca="1" si="8">ROUND(E4/D4,2)</f>
        <v>17</v>
      </c>
      <c r="M4" s="12">
        <f t="shared" ref="M4:M39" ca="1" si="9">ROUND(G4/F4,2)</f>
        <v>17</v>
      </c>
      <c r="N4" s="12">
        <f t="shared" ref="N4:N39" ca="1" si="10">ROUND(I4/H4,2)</f>
        <v>17</v>
      </c>
      <c r="O4">
        <f t="shared" ref="O4:O39" ca="1" si="11">ROUND(K4/J4,2)</f>
        <v>17</v>
      </c>
      <c r="P4" t="str">
        <f t="shared" ref="P4:P39" ca="1" si="12">IF(AND(L4=M4,M4=N4,N4=O4),"Zuordnung ist proportional","Zuordnung ist nicht proportional")</f>
        <v>Zuordnung ist proportional</v>
      </c>
      <c r="Q4">
        <f t="shared" ref="Q4:T39" ca="1" si="13">ROUND(RAND()*5,0)</f>
        <v>0</v>
      </c>
      <c r="R4">
        <f t="shared" ca="1" si="13"/>
        <v>2</v>
      </c>
      <c r="S4">
        <f t="shared" ca="1" si="13"/>
        <v>0</v>
      </c>
      <c r="T4">
        <f t="shared" ca="1" si="13"/>
        <v>5</v>
      </c>
    </row>
    <row r="5" spans="1:20" x14ac:dyDescent="0.2">
      <c r="B5">
        <f t="shared" ca="1" si="0"/>
        <v>9</v>
      </c>
      <c r="C5" s="12">
        <f t="shared" ca="1" si="3"/>
        <v>1</v>
      </c>
      <c r="D5" s="12">
        <v>1</v>
      </c>
      <c r="E5" s="12">
        <f ca="1">RANDBETWEEN(2,Zuordnung_mittel!$N$3)</f>
        <v>7</v>
      </c>
      <c r="F5" s="12">
        <f t="shared" ca="1" si="4"/>
        <v>5</v>
      </c>
      <c r="G5" s="12">
        <f t="shared" ca="1" si="5"/>
        <v>35</v>
      </c>
      <c r="H5" s="12">
        <f t="shared" ca="1" si="6"/>
        <v>6</v>
      </c>
      <c r="I5" s="12">
        <f t="shared" ca="1" si="1"/>
        <v>42</v>
      </c>
      <c r="J5" s="12">
        <f t="shared" ca="1" si="7"/>
        <v>10</v>
      </c>
      <c r="K5" s="12">
        <f t="shared" ca="1" si="2"/>
        <v>70</v>
      </c>
      <c r="L5" s="12">
        <f t="shared" ca="1" si="8"/>
        <v>7</v>
      </c>
      <c r="M5" s="12">
        <f t="shared" ca="1" si="9"/>
        <v>7</v>
      </c>
      <c r="N5" s="12">
        <f t="shared" ca="1" si="10"/>
        <v>7</v>
      </c>
      <c r="O5">
        <f t="shared" ca="1" si="11"/>
        <v>7</v>
      </c>
      <c r="P5" t="str">
        <f t="shared" ca="1" si="12"/>
        <v>Zuordnung ist proportional</v>
      </c>
      <c r="Q5">
        <f t="shared" ca="1" si="13"/>
        <v>5</v>
      </c>
      <c r="R5">
        <f t="shared" ca="1" si="13"/>
        <v>3</v>
      </c>
      <c r="S5">
        <f t="shared" ca="1" si="13"/>
        <v>5</v>
      </c>
      <c r="T5">
        <f t="shared" ca="1" si="13"/>
        <v>5</v>
      </c>
    </row>
    <row r="6" spans="1:20" x14ac:dyDescent="0.2">
      <c r="B6">
        <f t="shared" ca="1" si="0"/>
        <v>12</v>
      </c>
      <c r="C6" s="12">
        <f t="shared" ca="1" si="3"/>
        <v>7</v>
      </c>
      <c r="D6" s="12">
        <v>1</v>
      </c>
      <c r="E6" s="12">
        <f ca="1">RANDBETWEEN(2,Zuordnung_mittel!$N$3)</f>
        <v>5</v>
      </c>
      <c r="F6" s="12">
        <f t="shared" ca="1" si="4"/>
        <v>3</v>
      </c>
      <c r="G6" s="12">
        <f t="shared" ca="1" si="5"/>
        <v>15</v>
      </c>
      <c r="H6" s="12">
        <f t="shared" ca="1" si="6"/>
        <v>5</v>
      </c>
      <c r="I6" s="12">
        <f t="shared" ca="1" si="1"/>
        <v>25</v>
      </c>
      <c r="J6" s="12">
        <f t="shared" ca="1" si="7"/>
        <v>9</v>
      </c>
      <c r="K6" s="12">
        <f t="shared" ca="1" si="2"/>
        <v>45</v>
      </c>
      <c r="L6" s="12">
        <f t="shared" ca="1" si="8"/>
        <v>5</v>
      </c>
      <c r="M6" s="12">
        <f t="shared" ca="1" si="9"/>
        <v>5</v>
      </c>
      <c r="N6" s="12">
        <f t="shared" ca="1" si="10"/>
        <v>5</v>
      </c>
      <c r="O6">
        <f t="shared" ca="1" si="11"/>
        <v>5</v>
      </c>
      <c r="P6" t="str">
        <f t="shared" ca="1" si="12"/>
        <v>Zuordnung ist proportional</v>
      </c>
      <c r="Q6">
        <f t="shared" ca="1" si="13"/>
        <v>3</v>
      </c>
      <c r="R6">
        <f t="shared" ca="1" si="13"/>
        <v>5</v>
      </c>
      <c r="S6">
        <f t="shared" ca="1" si="13"/>
        <v>2</v>
      </c>
      <c r="T6">
        <f t="shared" ca="1" si="13"/>
        <v>4</v>
      </c>
    </row>
    <row r="7" spans="1:20" x14ac:dyDescent="0.2">
      <c r="B7">
        <f t="shared" ca="1" si="0"/>
        <v>15</v>
      </c>
      <c r="C7" s="12">
        <f t="shared" ca="1" si="3"/>
        <v>3</v>
      </c>
      <c r="D7" s="12">
        <v>1</v>
      </c>
      <c r="E7" s="12">
        <f ca="1">RANDBETWEEN(2,Zuordnung_mittel!$N$3)</f>
        <v>7</v>
      </c>
      <c r="F7" s="12">
        <f t="shared" ca="1" si="4"/>
        <v>4</v>
      </c>
      <c r="G7" s="12">
        <f t="shared" ca="1" si="5"/>
        <v>28</v>
      </c>
      <c r="H7" s="12">
        <f t="shared" ca="1" si="6"/>
        <v>7</v>
      </c>
      <c r="I7" s="12">
        <f t="shared" ca="1" si="1"/>
        <v>49</v>
      </c>
      <c r="J7" s="12">
        <f t="shared" ca="1" si="7"/>
        <v>8</v>
      </c>
      <c r="K7" s="12">
        <f t="shared" ca="1" si="2"/>
        <v>56</v>
      </c>
      <c r="L7" s="12">
        <f t="shared" ca="1" si="8"/>
        <v>7</v>
      </c>
      <c r="M7" s="12">
        <f t="shared" ca="1" si="9"/>
        <v>7</v>
      </c>
      <c r="N7" s="12">
        <f t="shared" ca="1" si="10"/>
        <v>7</v>
      </c>
      <c r="O7">
        <f t="shared" ca="1" si="11"/>
        <v>7</v>
      </c>
      <c r="P7" t="str">
        <f t="shared" ca="1" si="12"/>
        <v>Zuordnung ist proportional</v>
      </c>
      <c r="Q7">
        <f t="shared" ca="1" si="13"/>
        <v>4</v>
      </c>
      <c r="R7">
        <f t="shared" ca="1" si="13"/>
        <v>3</v>
      </c>
      <c r="S7">
        <f t="shared" ca="1" si="13"/>
        <v>0</v>
      </c>
      <c r="T7">
        <f t="shared" ca="1" si="13"/>
        <v>3</v>
      </c>
    </row>
    <row r="8" spans="1:20" x14ac:dyDescent="0.2">
      <c r="B8">
        <f t="shared" ca="1" si="0"/>
        <v>18</v>
      </c>
      <c r="C8" s="12">
        <f t="shared" ca="1" si="3"/>
        <v>9</v>
      </c>
      <c r="D8" s="12">
        <v>1</v>
      </c>
      <c r="E8" s="12">
        <f ca="1">RANDBETWEEN(2,Zuordnung_mittel!$N$3)</f>
        <v>6</v>
      </c>
      <c r="F8" s="12">
        <f t="shared" ca="1" si="4"/>
        <v>2</v>
      </c>
      <c r="G8" s="12">
        <f t="shared" ca="1" si="5"/>
        <v>12</v>
      </c>
      <c r="H8" s="12">
        <f t="shared" ca="1" si="6"/>
        <v>4</v>
      </c>
      <c r="I8" s="12">
        <f t="shared" ca="1" si="1"/>
        <v>24</v>
      </c>
      <c r="J8" s="12">
        <f t="shared" ca="1" si="7"/>
        <v>5</v>
      </c>
      <c r="K8" s="12">
        <f t="shared" ca="1" si="2"/>
        <v>30</v>
      </c>
      <c r="L8" s="12">
        <f t="shared" ca="1" si="8"/>
        <v>6</v>
      </c>
      <c r="M8" s="12">
        <f t="shared" ca="1" si="9"/>
        <v>6</v>
      </c>
      <c r="N8" s="12">
        <f t="shared" ca="1" si="10"/>
        <v>6</v>
      </c>
      <c r="O8">
        <f t="shared" ca="1" si="11"/>
        <v>6</v>
      </c>
      <c r="P8" t="str">
        <f t="shared" ca="1" si="12"/>
        <v>Zuordnung ist proportional</v>
      </c>
      <c r="Q8">
        <f t="shared" ca="1" si="13"/>
        <v>2</v>
      </c>
      <c r="R8">
        <f t="shared" ca="1" si="13"/>
        <v>4</v>
      </c>
      <c r="S8">
        <f t="shared" ca="1" si="13"/>
        <v>1</v>
      </c>
      <c r="T8">
        <f t="shared" ca="1" si="13"/>
        <v>5</v>
      </c>
    </row>
    <row r="9" spans="1:20" x14ac:dyDescent="0.2">
      <c r="B9">
        <f t="shared" ca="1" si="0"/>
        <v>21</v>
      </c>
      <c r="C9" s="12">
        <f t="shared" ca="1" si="3"/>
        <v>3</v>
      </c>
      <c r="D9" s="12">
        <v>1</v>
      </c>
      <c r="E9" s="12">
        <f ca="1">RANDBETWEEN(2,Zuordnung_mittel!$N$3)</f>
        <v>6</v>
      </c>
      <c r="F9" s="12">
        <f t="shared" ca="1" si="4"/>
        <v>2</v>
      </c>
      <c r="G9" s="12">
        <f t="shared" ca="1" si="5"/>
        <v>12</v>
      </c>
      <c r="H9" s="12">
        <f t="shared" ca="1" si="6"/>
        <v>3</v>
      </c>
      <c r="I9" s="12">
        <f t="shared" ca="1" si="1"/>
        <v>18</v>
      </c>
      <c r="J9" s="12">
        <f t="shared" ca="1" si="7"/>
        <v>7</v>
      </c>
      <c r="K9" s="12">
        <f t="shared" ca="1" si="2"/>
        <v>42</v>
      </c>
      <c r="L9" s="12">
        <f t="shared" ca="1" si="8"/>
        <v>6</v>
      </c>
      <c r="M9" s="12">
        <f t="shared" ca="1" si="9"/>
        <v>6</v>
      </c>
      <c r="N9" s="12">
        <f t="shared" ca="1" si="10"/>
        <v>6</v>
      </c>
      <c r="O9">
        <f t="shared" ca="1" si="11"/>
        <v>6</v>
      </c>
      <c r="P9" t="str">
        <f t="shared" ca="1" si="12"/>
        <v>Zuordnung ist proportional</v>
      </c>
      <c r="Q9">
        <f t="shared" ca="1" si="13"/>
        <v>0</v>
      </c>
      <c r="R9">
        <f t="shared" ca="1" si="13"/>
        <v>4</v>
      </c>
      <c r="S9">
        <f t="shared" ca="1" si="13"/>
        <v>1</v>
      </c>
      <c r="T9">
        <f t="shared" ca="1" si="13"/>
        <v>3</v>
      </c>
    </row>
    <row r="10" spans="1:20" x14ac:dyDescent="0.2">
      <c r="B10">
        <f t="shared" ca="1" si="0"/>
        <v>24</v>
      </c>
      <c r="C10" s="12">
        <f t="shared" ca="1" si="3"/>
        <v>7</v>
      </c>
      <c r="D10" s="12">
        <v>1</v>
      </c>
      <c r="E10" s="12">
        <f ca="1">RANDBETWEEN(2,Zuordnung_mittel!$N$3)</f>
        <v>2</v>
      </c>
      <c r="F10" s="12">
        <f t="shared" ca="1" si="4"/>
        <v>4</v>
      </c>
      <c r="G10" s="12">
        <f t="shared" ca="1" si="5"/>
        <v>8</v>
      </c>
      <c r="H10" s="12">
        <f t="shared" ca="1" si="6"/>
        <v>6</v>
      </c>
      <c r="I10" s="12">
        <f t="shared" ca="1" si="1"/>
        <v>12</v>
      </c>
      <c r="J10" s="12">
        <f t="shared" ca="1" si="7"/>
        <v>7</v>
      </c>
      <c r="K10" s="12">
        <f t="shared" ca="1" si="2"/>
        <v>14</v>
      </c>
      <c r="L10" s="12">
        <f t="shared" ca="1" si="8"/>
        <v>2</v>
      </c>
      <c r="M10" s="12">
        <f t="shared" ca="1" si="9"/>
        <v>2</v>
      </c>
      <c r="N10" s="12">
        <f t="shared" ca="1" si="10"/>
        <v>2</v>
      </c>
      <c r="O10">
        <f t="shared" ca="1" si="11"/>
        <v>2</v>
      </c>
      <c r="P10" t="str">
        <f t="shared" ca="1" si="12"/>
        <v>Zuordnung ist proportional</v>
      </c>
      <c r="Q10">
        <f t="shared" ca="1" si="13"/>
        <v>3</v>
      </c>
      <c r="R10">
        <f t="shared" ca="1" si="13"/>
        <v>4</v>
      </c>
      <c r="S10">
        <f t="shared" ca="1" si="13"/>
        <v>4</v>
      </c>
      <c r="T10">
        <f t="shared" ca="1" si="13"/>
        <v>4</v>
      </c>
    </row>
    <row r="11" spans="1:20" x14ac:dyDescent="0.2">
      <c r="B11">
        <f t="shared" ca="1" si="0"/>
        <v>27</v>
      </c>
      <c r="C11" s="12">
        <f t="shared" ca="1" si="3"/>
        <v>6</v>
      </c>
      <c r="D11" s="12">
        <v>1</v>
      </c>
      <c r="E11" s="12">
        <f ca="1">RANDBETWEEN(2,Zuordnung_mittel!$N$3)</f>
        <v>4</v>
      </c>
      <c r="F11" s="12">
        <f t="shared" ca="1" si="4"/>
        <v>3</v>
      </c>
      <c r="G11" s="12">
        <f t="shared" ca="1" si="5"/>
        <v>12</v>
      </c>
      <c r="H11" s="12">
        <f t="shared" ca="1" si="6"/>
        <v>4</v>
      </c>
      <c r="I11" s="12">
        <f t="shared" ca="1" si="1"/>
        <v>16</v>
      </c>
      <c r="J11" s="12">
        <f t="shared" ca="1" si="7"/>
        <v>8</v>
      </c>
      <c r="K11" s="12">
        <f t="shared" ca="1" si="2"/>
        <v>32</v>
      </c>
      <c r="L11" s="12">
        <f t="shared" ca="1" si="8"/>
        <v>4</v>
      </c>
      <c r="M11" s="12">
        <f t="shared" ca="1" si="9"/>
        <v>4</v>
      </c>
      <c r="N11" s="12">
        <f t="shared" ca="1" si="10"/>
        <v>4</v>
      </c>
      <c r="O11">
        <f t="shared" ca="1" si="11"/>
        <v>4</v>
      </c>
      <c r="P11" t="str">
        <f t="shared" ca="1" si="12"/>
        <v>Zuordnung ist proportional</v>
      </c>
      <c r="Q11">
        <f t="shared" ca="1" si="13"/>
        <v>4</v>
      </c>
      <c r="R11">
        <f t="shared" ca="1" si="13"/>
        <v>3</v>
      </c>
      <c r="S11">
        <f t="shared" ca="1" si="13"/>
        <v>1</v>
      </c>
      <c r="T11">
        <f t="shared" ca="1" si="13"/>
        <v>4</v>
      </c>
    </row>
    <row r="12" spans="1:20" x14ac:dyDescent="0.2">
      <c r="B12">
        <f t="shared" ca="1" si="0"/>
        <v>30</v>
      </c>
      <c r="C12" s="12">
        <f t="shared" ca="1" si="3"/>
        <v>3</v>
      </c>
      <c r="D12" s="12">
        <v>1</v>
      </c>
      <c r="E12" s="12">
        <f ca="1">RANDBETWEEN(2,Zuordnung_mittel!$N$3)</f>
        <v>14</v>
      </c>
      <c r="F12" s="12">
        <f t="shared" ca="1" si="4"/>
        <v>5</v>
      </c>
      <c r="G12" s="12">
        <f t="shared" ca="1" si="5"/>
        <v>70</v>
      </c>
      <c r="H12" s="12">
        <f t="shared" ca="1" si="6"/>
        <v>9</v>
      </c>
      <c r="I12" s="12">
        <f t="shared" ca="1" si="1"/>
        <v>126</v>
      </c>
      <c r="J12" s="12">
        <f t="shared" ca="1" si="7"/>
        <v>11</v>
      </c>
      <c r="K12" s="12">
        <f ca="1">E12*J12</f>
        <v>154</v>
      </c>
      <c r="L12" s="12">
        <f t="shared" ca="1" si="8"/>
        <v>14</v>
      </c>
      <c r="M12" s="12">
        <f t="shared" ca="1" si="9"/>
        <v>14</v>
      </c>
      <c r="N12" s="12">
        <f t="shared" ca="1" si="10"/>
        <v>14</v>
      </c>
      <c r="O12">
        <f t="shared" ca="1" si="11"/>
        <v>14</v>
      </c>
      <c r="P12" t="str">
        <f t="shared" ca="1" si="12"/>
        <v>Zuordnung ist proportional</v>
      </c>
      <c r="Q12">
        <f t="shared" ca="1" si="13"/>
        <v>2</v>
      </c>
      <c r="R12">
        <f t="shared" ca="1" si="13"/>
        <v>5</v>
      </c>
      <c r="S12">
        <f t="shared" ca="1" si="13"/>
        <v>5</v>
      </c>
      <c r="T12">
        <f t="shared" ca="1" si="13"/>
        <v>1</v>
      </c>
    </row>
    <row r="13" spans="1:20" x14ac:dyDescent="0.2">
      <c r="B13">
        <f t="shared" ca="1" si="0"/>
        <v>33</v>
      </c>
      <c r="C13" s="12">
        <f t="shared" ca="1" si="3"/>
        <v>10</v>
      </c>
      <c r="D13" s="12">
        <v>1</v>
      </c>
      <c r="E13" s="12">
        <f ca="1">RANDBETWEEN(2,Zuordnung_mittel!$N$3)</f>
        <v>13</v>
      </c>
      <c r="F13" s="12">
        <f t="shared" ca="1" si="4"/>
        <v>3</v>
      </c>
      <c r="G13" s="12">
        <f t="shared" ca="1" si="5"/>
        <v>39</v>
      </c>
      <c r="H13" s="12">
        <f t="shared" ca="1" si="6"/>
        <v>4</v>
      </c>
      <c r="I13" s="12">
        <f t="shared" ca="1" si="1"/>
        <v>52</v>
      </c>
      <c r="J13" s="12">
        <f t="shared" ca="1" si="7"/>
        <v>6</v>
      </c>
      <c r="K13" s="12">
        <f t="shared" ref="K13:K39" ca="1" si="14">E13*J13</f>
        <v>78</v>
      </c>
      <c r="L13" s="12">
        <f t="shared" ca="1" si="8"/>
        <v>13</v>
      </c>
      <c r="M13" s="12">
        <f t="shared" ca="1" si="9"/>
        <v>13</v>
      </c>
      <c r="N13" s="12">
        <f t="shared" ca="1" si="10"/>
        <v>13</v>
      </c>
      <c r="O13">
        <f t="shared" ca="1" si="11"/>
        <v>13</v>
      </c>
      <c r="P13" t="str">
        <f t="shared" ca="1" si="12"/>
        <v>Zuordnung ist proportional</v>
      </c>
      <c r="Q13">
        <f t="shared" ca="1" si="13"/>
        <v>4</v>
      </c>
      <c r="R13">
        <f t="shared" ca="1" si="13"/>
        <v>3</v>
      </c>
      <c r="S13">
        <f t="shared" ca="1" si="13"/>
        <v>1</v>
      </c>
      <c r="T13">
        <f t="shared" ca="1" si="13"/>
        <v>1</v>
      </c>
    </row>
    <row r="14" spans="1:20" x14ac:dyDescent="0.2">
      <c r="B14">
        <f t="shared" ca="1" si="0"/>
        <v>36</v>
      </c>
      <c r="C14" s="12">
        <f t="shared" ca="1" si="3"/>
        <v>1</v>
      </c>
      <c r="D14" s="12">
        <v>1</v>
      </c>
      <c r="E14" s="12">
        <f ca="1">RANDBETWEEN(2,Zuordnung_mittel!$N$3)</f>
        <v>6</v>
      </c>
      <c r="F14" s="12">
        <f t="shared" ca="1" si="4"/>
        <v>5</v>
      </c>
      <c r="G14" s="12">
        <f t="shared" ca="1" si="5"/>
        <v>30</v>
      </c>
      <c r="H14" s="12">
        <f t="shared" ca="1" si="6"/>
        <v>8</v>
      </c>
      <c r="I14" s="12">
        <f t="shared" ca="1" si="1"/>
        <v>48</v>
      </c>
      <c r="J14" s="12">
        <f t="shared" ca="1" si="7"/>
        <v>11</v>
      </c>
      <c r="K14" s="12">
        <f t="shared" ca="1" si="14"/>
        <v>66</v>
      </c>
      <c r="L14" s="12">
        <f t="shared" ca="1" si="8"/>
        <v>6</v>
      </c>
      <c r="M14" s="12">
        <f t="shared" ca="1" si="9"/>
        <v>6</v>
      </c>
      <c r="N14" s="12">
        <f t="shared" ca="1" si="10"/>
        <v>6</v>
      </c>
      <c r="O14">
        <f t="shared" ca="1" si="11"/>
        <v>6</v>
      </c>
      <c r="P14" t="str">
        <f t="shared" ca="1" si="12"/>
        <v>Zuordnung ist proportional</v>
      </c>
      <c r="Q14">
        <f t="shared" ca="1" si="13"/>
        <v>2</v>
      </c>
      <c r="R14">
        <f t="shared" ca="1" si="13"/>
        <v>3</v>
      </c>
      <c r="S14">
        <f t="shared" ca="1" si="13"/>
        <v>4</v>
      </c>
      <c r="T14">
        <f t="shared" ca="1" si="13"/>
        <v>0</v>
      </c>
    </row>
    <row r="15" spans="1:20" x14ac:dyDescent="0.2">
      <c r="B15">
        <f t="shared" ca="1" si="0"/>
        <v>2</v>
      </c>
      <c r="C15" s="12">
        <f t="shared" ca="1" si="3"/>
        <v>10</v>
      </c>
      <c r="D15" s="12">
        <v>1</v>
      </c>
      <c r="E15" s="12">
        <f ca="1">RANDBETWEEN(2,Zuordnung_mittel!$N$3)</f>
        <v>3</v>
      </c>
      <c r="F15" s="12">
        <f t="shared" ca="1" si="4"/>
        <v>5</v>
      </c>
      <c r="G15" s="12">
        <f t="shared" ca="1" si="5"/>
        <v>15</v>
      </c>
      <c r="H15" s="12">
        <f t="shared" ca="1" si="6"/>
        <v>9</v>
      </c>
      <c r="I15" s="12">
        <f t="shared" ca="1" si="1"/>
        <v>27</v>
      </c>
      <c r="J15" s="12">
        <f t="shared" ca="1" si="7"/>
        <v>13</v>
      </c>
      <c r="K15" s="12">
        <f t="shared" ca="1" si="14"/>
        <v>39</v>
      </c>
      <c r="L15" s="12">
        <f t="shared" ca="1" si="8"/>
        <v>3</v>
      </c>
      <c r="M15" s="12">
        <f t="shared" ca="1" si="9"/>
        <v>3</v>
      </c>
      <c r="N15" s="12">
        <f t="shared" ca="1" si="10"/>
        <v>3</v>
      </c>
      <c r="O15">
        <f t="shared" ca="1" si="11"/>
        <v>3</v>
      </c>
      <c r="P15" t="str">
        <f t="shared" ca="1" si="12"/>
        <v>Zuordnung ist proportional</v>
      </c>
      <c r="Q15">
        <f t="shared" ca="1" si="13"/>
        <v>4</v>
      </c>
      <c r="R15">
        <f t="shared" ca="1" si="13"/>
        <v>2</v>
      </c>
      <c r="S15">
        <f t="shared" ca="1" si="13"/>
        <v>1</v>
      </c>
      <c r="T15">
        <f t="shared" ca="1" si="13"/>
        <v>2</v>
      </c>
    </row>
    <row r="16" spans="1:20" x14ac:dyDescent="0.2">
      <c r="B16">
        <f t="shared" ca="1" si="0"/>
        <v>5</v>
      </c>
      <c r="C16" s="12">
        <f t="shared" ca="1" si="3"/>
        <v>6</v>
      </c>
      <c r="D16" s="12">
        <v>1</v>
      </c>
      <c r="E16" s="12">
        <f ca="1">RANDBETWEEN(2,Zuordnung_mittel!$N$3)</f>
        <v>4</v>
      </c>
      <c r="F16" s="12">
        <f t="shared" ca="1" si="4"/>
        <v>2</v>
      </c>
      <c r="G16" s="12">
        <f t="shared" ca="1" si="5"/>
        <v>8</v>
      </c>
      <c r="H16" s="12">
        <f t="shared" ca="1" si="6"/>
        <v>5</v>
      </c>
      <c r="I16" s="12">
        <f t="shared" ca="1" si="1"/>
        <v>20</v>
      </c>
      <c r="J16" s="12">
        <f t="shared" ca="1" si="7"/>
        <v>7</v>
      </c>
      <c r="K16" s="12">
        <f t="shared" ca="1" si="14"/>
        <v>28</v>
      </c>
      <c r="L16" s="12">
        <f t="shared" ca="1" si="8"/>
        <v>4</v>
      </c>
      <c r="M16" s="12">
        <f t="shared" ca="1" si="9"/>
        <v>4</v>
      </c>
      <c r="N16" s="12">
        <f t="shared" ca="1" si="10"/>
        <v>4</v>
      </c>
      <c r="O16">
        <f t="shared" ca="1" si="11"/>
        <v>4</v>
      </c>
      <c r="P16" t="str">
        <f t="shared" ca="1" si="12"/>
        <v>Zuordnung ist proportional</v>
      </c>
      <c r="Q16">
        <f t="shared" ca="1" si="13"/>
        <v>1</v>
      </c>
      <c r="R16">
        <f t="shared" ca="1" si="13"/>
        <v>4</v>
      </c>
      <c r="S16">
        <f t="shared" ca="1" si="13"/>
        <v>2</v>
      </c>
      <c r="T16">
        <f t="shared" ca="1" si="13"/>
        <v>2</v>
      </c>
    </row>
    <row r="17" spans="2:20" x14ac:dyDescent="0.2">
      <c r="B17">
        <f t="shared" ca="1" si="0"/>
        <v>8</v>
      </c>
      <c r="C17" s="12">
        <f t="shared" ca="1" si="3"/>
        <v>4</v>
      </c>
      <c r="D17" s="12">
        <v>1</v>
      </c>
      <c r="E17" s="12">
        <f ca="1">RANDBETWEEN(2,Zuordnung_mittel!$N$3)</f>
        <v>13</v>
      </c>
      <c r="F17" s="12">
        <f t="shared" ca="1" si="4"/>
        <v>3</v>
      </c>
      <c r="G17" s="12">
        <f t="shared" ca="1" si="5"/>
        <v>39</v>
      </c>
      <c r="H17" s="12">
        <f t="shared" ca="1" si="6"/>
        <v>7</v>
      </c>
      <c r="I17" s="12">
        <f t="shared" ca="1" si="1"/>
        <v>91</v>
      </c>
      <c r="J17" s="12">
        <f t="shared" ca="1" si="7"/>
        <v>8</v>
      </c>
      <c r="K17" s="12">
        <f t="shared" ca="1" si="14"/>
        <v>104</v>
      </c>
      <c r="L17" s="12">
        <f t="shared" ca="1" si="8"/>
        <v>13</v>
      </c>
      <c r="M17" s="12">
        <f t="shared" ca="1" si="9"/>
        <v>13</v>
      </c>
      <c r="N17" s="12">
        <f t="shared" ca="1" si="10"/>
        <v>13</v>
      </c>
      <c r="O17">
        <f t="shared" ca="1" si="11"/>
        <v>13</v>
      </c>
      <c r="P17" t="str">
        <f t="shared" ca="1" si="12"/>
        <v>Zuordnung ist proportional</v>
      </c>
      <c r="Q17">
        <f t="shared" ca="1" si="13"/>
        <v>2</v>
      </c>
      <c r="R17">
        <f t="shared" ca="1" si="13"/>
        <v>2</v>
      </c>
      <c r="S17">
        <f t="shared" ca="1" si="13"/>
        <v>3</v>
      </c>
      <c r="T17">
        <f t="shared" ca="1" si="13"/>
        <v>1</v>
      </c>
    </row>
    <row r="18" spans="2:20" x14ac:dyDescent="0.2">
      <c r="B18">
        <f t="shared" ca="1" si="0"/>
        <v>11</v>
      </c>
      <c r="C18" s="12">
        <f t="shared" ca="1" si="3"/>
        <v>8</v>
      </c>
      <c r="D18" s="12">
        <v>1</v>
      </c>
      <c r="E18" s="12">
        <f ca="1">RANDBETWEEN(2,Zuordnung_mittel!$N$3)</f>
        <v>16</v>
      </c>
      <c r="F18" s="12">
        <f t="shared" ca="1" si="4"/>
        <v>5</v>
      </c>
      <c r="G18" s="12">
        <f t="shared" ca="1" si="5"/>
        <v>80</v>
      </c>
      <c r="H18" s="12">
        <f t="shared" ca="1" si="6"/>
        <v>8</v>
      </c>
      <c r="I18" s="12">
        <f t="shared" ca="1" si="1"/>
        <v>128</v>
      </c>
      <c r="J18" s="12">
        <f t="shared" ca="1" si="7"/>
        <v>11</v>
      </c>
      <c r="K18" s="12">
        <f t="shared" ca="1" si="14"/>
        <v>176</v>
      </c>
      <c r="L18" s="12">
        <f t="shared" ca="1" si="8"/>
        <v>16</v>
      </c>
      <c r="M18" s="12">
        <f t="shared" ca="1" si="9"/>
        <v>16</v>
      </c>
      <c r="N18" s="12">
        <f t="shared" ca="1" si="10"/>
        <v>16</v>
      </c>
      <c r="O18">
        <f t="shared" ca="1" si="11"/>
        <v>16</v>
      </c>
      <c r="P18" t="str">
        <f t="shared" ca="1" si="12"/>
        <v>Zuordnung ist proportional</v>
      </c>
      <c r="Q18">
        <f t="shared" ca="1" si="13"/>
        <v>1</v>
      </c>
      <c r="R18">
        <f t="shared" ca="1" si="13"/>
        <v>1</v>
      </c>
      <c r="S18">
        <f t="shared" ca="1" si="13"/>
        <v>0</v>
      </c>
      <c r="T18">
        <f t="shared" ca="1" si="13"/>
        <v>2</v>
      </c>
    </row>
    <row r="19" spans="2:20" x14ac:dyDescent="0.2">
      <c r="B19">
        <f t="shared" ca="1" si="0"/>
        <v>14</v>
      </c>
      <c r="C19" s="12">
        <f t="shared" ca="1" si="3"/>
        <v>10</v>
      </c>
      <c r="D19" s="12">
        <v>1</v>
      </c>
      <c r="E19" s="12">
        <f ca="1">RANDBETWEEN(2,Zuordnung_mittel!$N$3)</f>
        <v>8</v>
      </c>
      <c r="F19" s="12">
        <f t="shared" ca="1" si="4"/>
        <v>4</v>
      </c>
      <c r="G19" s="12">
        <f t="shared" ca="1" si="5"/>
        <v>32</v>
      </c>
      <c r="H19" s="12">
        <f t="shared" ca="1" si="6"/>
        <v>8</v>
      </c>
      <c r="I19" s="12">
        <f t="shared" ca="1" si="1"/>
        <v>64</v>
      </c>
      <c r="J19" s="12">
        <f t="shared" ca="1" si="7"/>
        <v>12</v>
      </c>
      <c r="K19" s="12">
        <f t="shared" ca="1" si="14"/>
        <v>96</v>
      </c>
      <c r="L19" s="12">
        <f t="shared" ca="1" si="8"/>
        <v>8</v>
      </c>
      <c r="M19" s="12">
        <f t="shared" ca="1" si="9"/>
        <v>8</v>
      </c>
      <c r="N19" s="12">
        <f t="shared" ca="1" si="10"/>
        <v>8</v>
      </c>
      <c r="O19">
        <f t="shared" ca="1" si="11"/>
        <v>8</v>
      </c>
      <c r="P19" t="str">
        <f t="shared" ca="1" si="12"/>
        <v>Zuordnung ist proportional</v>
      </c>
      <c r="Q19">
        <f t="shared" ca="1" si="13"/>
        <v>1</v>
      </c>
      <c r="R19">
        <f t="shared" ca="1" si="13"/>
        <v>1</v>
      </c>
      <c r="S19">
        <f t="shared" ca="1" si="13"/>
        <v>1</v>
      </c>
      <c r="T19">
        <f t="shared" ca="1" si="13"/>
        <v>1</v>
      </c>
    </row>
    <row r="20" spans="2:20" x14ac:dyDescent="0.2">
      <c r="B20">
        <f t="shared" ca="1" si="0"/>
        <v>17</v>
      </c>
      <c r="C20" s="12">
        <f t="shared" ca="1" si="3"/>
        <v>10</v>
      </c>
      <c r="D20" s="12">
        <v>1</v>
      </c>
      <c r="E20" s="12">
        <f ca="1">RANDBETWEEN(2,Zuordnung_mittel!$N$3)</f>
        <v>11</v>
      </c>
      <c r="F20" s="12">
        <f t="shared" ca="1" si="4"/>
        <v>4</v>
      </c>
      <c r="G20" s="12">
        <f t="shared" ca="1" si="5"/>
        <v>44</v>
      </c>
      <c r="H20" s="12">
        <f t="shared" ca="1" si="6"/>
        <v>6</v>
      </c>
      <c r="I20" s="12">
        <f t="shared" ca="1" si="1"/>
        <v>66</v>
      </c>
      <c r="J20" s="12">
        <f t="shared" ca="1" si="7"/>
        <v>9</v>
      </c>
      <c r="K20" s="12">
        <f t="shared" ca="1" si="14"/>
        <v>99</v>
      </c>
      <c r="L20" s="12">
        <f t="shared" ca="1" si="8"/>
        <v>11</v>
      </c>
      <c r="M20" s="12">
        <f t="shared" ca="1" si="9"/>
        <v>11</v>
      </c>
      <c r="N20" s="12">
        <f t="shared" ca="1" si="10"/>
        <v>11</v>
      </c>
      <c r="O20">
        <f t="shared" ca="1" si="11"/>
        <v>11</v>
      </c>
      <c r="P20" t="str">
        <f t="shared" ca="1" si="12"/>
        <v>Zuordnung ist proportional</v>
      </c>
      <c r="Q20">
        <f t="shared" ca="1" si="13"/>
        <v>2</v>
      </c>
      <c r="R20">
        <f t="shared" ca="1" si="13"/>
        <v>4</v>
      </c>
      <c r="S20">
        <f t="shared" ca="1" si="13"/>
        <v>2</v>
      </c>
      <c r="T20">
        <f t="shared" ca="1" si="13"/>
        <v>4</v>
      </c>
    </row>
    <row r="21" spans="2:20" x14ac:dyDescent="0.2">
      <c r="B21">
        <f t="shared" ca="1" si="0"/>
        <v>20</v>
      </c>
      <c r="C21" s="12">
        <f t="shared" ca="1" si="3"/>
        <v>4</v>
      </c>
      <c r="D21" s="12">
        <v>1</v>
      </c>
      <c r="E21" s="12">
        <f ca="1">RANDBETWEEN(2,Zuordnung_mittel!$N$3)</f>
        <v>7</v>
      </c>
      <c r="F21" s="12">
        <f t="shared" ca="1" si="4"/>
        <v>3</v>
      </c>
      <c r="G21" s="12">
        <f t="shared" ca="1" si="5"/>
        <v>21</v>
      </c>
      <c r="H21" s="12">
        <f t="shared" ca="1" si="6"/>
        <v>5</v>
      </c>
      <c r="I21" s="12">
        <f t="shared" ca="1" si="1"/>
        <v>35</v>
      </c>
      <c r="J21" s="12">
        <f t="shared" ca="1" si="7"/>
        <v>9</v>
      </c>
      <c r="K21" s="12">
        <f t="shared" ca="1" si="14"/>
        <v>63</v>
      </c>
      <c r="L21" s="12">
        <f t="shared" ca="1" si="8"/>
        <v>7</v>
      </c>
      <c r="M21" s="12">
        <f t="shared" ca="1" si="9"/>
        <v>7</v>
      </c>
      <c r="N21" s="12">
        <f t="shared" ca="1" si="10"/>
        <v>7</v>
      </c>
      <c r="O21">
        <f t="shared" ca="1" si="11"/>
        <v>7</v>
      </c>
      <c r="P21" t="str">
        <f t="shared" ca="1" si="12"/>
        <v>Zuordnung ist proportional</v>
      </c>
      <c r="Q21">
        <f t="shared" ca="1" si="13"/>
        <v>1</v>
      </c>
      <c r="R21">
        <f t="shared" ca="1" si="13"/>
        <v>3</v>
      </c>
      <c r="S21">
        <f t="shared" ca="1" si="13"/>
        <v>0</v>
      </c>
      <c r="T21">
        <f t="shared" ca="1" si="13"/>
        <v>2</v>
      </c>
    </row>
    <row r="22" spans="2:20" x14ac:dyDescent="0.2">
      <c r="B22">
        <f t="shared" ca="1" si="0"/>
        <v>23</v>
      </c>
      <c r="C22" s="12">
        <f t="shared" ca="1" si="3"/>
        <v>7</v>
      </c>
      <c r="D22" s="12">
        <v>1</v>
      </c>
      <c r="E22" s="12">
        <f ca="1">RANDBETWEEN(2,Zuordnung_mittel!$N$3)</f>
        <v>8</v>
      </c>
      <c r="F22" s="12">
        <f t="shared" ca="1" si="4"/>
        <v>2</v>
      </c>
      <c r="G22" s="12">
        <f t="shared" ca="1" si="5"/>
        <v>16</v>
      </c>
      <c r="H22" s="12">
        <f t="shared" ca="1" si="6"/>
        <v>5</v>
      </c>
      <c r="I22" s="12">
        <f t="shared" ca="1" si="1"/>
        <v>40</v>
      </c>
      <c r="J22" s="12">
        <f t="shared" ca="1" si="7"/>
        <v>6</v>
      </c>
      <c r="K22" s="12">
        <f t="shared" ca="1" si="14"/>
        <v>48</v>
      </c>
      <c r="L22" s="12">
        <f t="shared" ca="1" si="8"/>
        <v>8</v>
      </c>
      <c r="M22" s="12">
        <f t="shared" ca="1" si="9"/>
        <v>8</v>
      </c>
      <c r="N22" s="12">
        <f t="shared" ca="1" si="10"/>
        <v>8</v>
      </c>
      <c r="O22">
        <f t="shared" ca="1" si="11"/>
        <v>8</v>
      </c>
      <c r="P22" t="str">
        <f t="shared" ca="1" si="12"/>
        <v>Zuordnung ist proportional</v>
      </c>
      <c r="Q22">
        <f t="shared" ca="1" si="13"/>
        <v>4</v>
      </c>
      <c r="R22">
        <f t="shared" ca="1" si="13"/>
        <v>5</v>
      </c>
      <c r="S22">
        <f t="shared" ca="1" si="13"/>
        <v>0</v>
      </c>
      <c r="T22">
        <f t="shared" ca="1" si="13"/>
        <v>1</v>
      </c>
    </row>
    <row r="23" spans="2:20" x14ac:dyDescent="0.2">
      <c r="B23">
        <f t="shared" ca="1" si="0"/>
        <v>26</v>
      </c>
      <c r="C23" s="12">
        <f t="shared" ca="1" si="3"/>
        <v>1</v>
      </c>
      <c r="D23" s="12">
        <v>1</v>
      </c>
      <c r="E23" s="12">
        <f ca="1">RANDBETWEEN(2,Zuordnung_mittel!$N$3)</f>
        <v>9</v>
      </c>
      <c r="F23" s="12">
        <f t="shared" ca="1" si="4"/>
        <v>3</v>
      </c>
      <c r="G23" s="12">
        <f t="shared" ca="1" si="5"/>
        <v>27</v>
      </c>
      <c r="H23" s="12">
        <f t="shared" ca="1" si="6"/>
        <v>5</v>
      </c>
      <c r="I23" s="12">
        <f t="shared" ca="1" si="1"/>
        <v>45</v>
      </c>
      <c r="J23" s="12">
        <f t="shared" ca="1" si="7"/>
        <v>8</v>
      </c>
      <c r="K23" s="12">
        <f t="shared" ca="1" si="14"/>
        <v>72</v>
      </c>
      <c r="L23" s="12">
        <f t="shared" ca="1" si="8"/>
        <v>9</v>
      </c>
      <c r="M23" s="12">
        <f t="shared" ca="1" si="9"/>
        <v>9</v>
      </c>
      <c r="N23" s="12">
        <f t="shared" ca="1" si="10"/>
        <v>9</v>
      </c>
      <c r="O23">
        <f t="shared" ca="1" si="11"/>
        <v>9</v>
      </c>
      <c r="P23" t="str">
        <f t="shared" ca="1" si="12"/>
        <v>Zuordnung ist proportional</v>
      </c>
      <c r="Q23">
        <f t="shared" ca="1" si="13"/>
        <v>1</v>
      </c>
      <c r="R23">
        <f t="shared" ca="1" si="13"/>
        <v>5</v>
      </c>
      <c r="S23">
        <f t="shared" ca="1" si="13"/>
        <v>4</v>
      </c>
      <c r="T23">
        <f t="shared" ca="1" si="13"/>
        <v>1</v>
      </c>
    </row>
    <row r="24" spans="2:20" x14ac:dyDescent="0.2">
      <c r="B24">
        <f t="shared" ca="1" si="0"/>
        <v>29</v>
      </c>
      <c r="C24" s="12">
        <f t="shared" ca="1" si="3"/>
        <v>8</v>
      </c>
      <c r="D24" s="12">
        <v>1</v>
      </c>
      <c r="E24" s="12">
        <f ca="1">RANDBETWEEN(2,Zuordnung_mittel!$N$3)</f>
        <v>9</v>
      </c>
      <c r="F24" s="12">
        <f t="shared" ca="1" si="4"/>
        <v>2</v>
      </c>
      <c r="G24" s="12">
        <f t="shared" ca="1" si="5"/>
        <v>18</v>
      </c>
      <c r="H24" s="12">
        <f t="shared" ca="1" si="6"/>
        <v>4</v>
      </c>
      <c r="I24" s="12">
        <f t="shared" ca="1" si="1"/>
        <v>36</v>
      </c>
      <c r="J24" s="12">
        <f t="shared" ca="1" si="7"/>
        <v>5</v>
      </c>
      <c r="K24" s="12">
        <f t="shared" ca="1" si="14"/>
        <v>45</v>
      </c>
      <c r="L24" s="12">
        <f t="shared" ca="1" si="8"/>
        <v>9</v>
      </c>
      <c r="M24" s="12">
        <f t="shared" ca="1" si="9"/>
        <v>9</v>
      </c>
      <c r="N24" s="12">
        <f t="shared" ca="1" si="10"/>
        <v>9</v>
      </c>
      <c r="O24">
        <f t="shared" ca="1" si="11"/>
        <v>9</v>
      </c>
      <c r="P24" t="str">
        <f t="shared" ca="1" si="12"/>
        <v>Zuordnung ist proportional</v>
      </c>
      <c r="Q24">
        <f t="shared" ca="1" si="13"/>
        <v>1</v>
      </c>
      <c r="R24">
        <f t="shared" ca="1" si="13"/>
        <v>5</v>
      </c>
      <c r="S24">
        <f t="shared" ca="1" si="13"/>
        <v>2</v>
      </c>
      <c r="T24">
        <f t="shared" ca="1" si="13"/>
        <v>2</v>
      </c>
    </row>
    <row r="25" spans="2:20" x14ac:dyDescent="0.2">
      <c r="B25">
        <f t="shared" ca="1" si="0"/>
        <v>32</v>
      </c>
      <c r="C25" s="12">
        <f t="shared" ca="1" si="3"/>
        <v>5</v>
      </c>
      <c r="D25" s="12">
        <v>1</v>
      </c>
      <c r="E25" s="12">
        <f ca="1">RANDBETWEEN(2,Zuordnung_mittel!$N$3)</f>
        <v>17</v>
      </c>
      <c r="F25" s="12">
        <f t="shared" ca="1" si="4"/>
        <v>3</v>
      </c>
      <c r="G25" s="12">
        <f t="shared" ca="1" si="5"/>
        <v>51</v>
      </c>
      <c r="H25" s="12">
        <f t="shared" ca="1" si="6"/>
        <v>5</v>
      </c>
      <c r="I25" s="12">
        <f t="shared" ca="1" si="1"/>
        <v>85</v>
      </c>
      <c r="J25" s="12">
        <f t="shared" ca="1" si="7"/>
        <v>7</v>
      </c>
      <c r="K25" s="12">
        <f t="shared" ca="1" si="14"/>
        <v>119</v>
      </c>
      <c r="L25" s="12">
        <f t="shared" ca="1" si="8"/>
        <v>17</v>
      </c>
      <c r="M25" s="12">
        <f t="shared" ca="1" si="9"/>
        <v>17</v>
      </c>
      <c r="N25" s="12">
        <f t="shared" ca="1" si="10"/>
        <v>17</v>
      </c>
      <c r="O25">
        <f t="shared" ca="1" si="11"/>
        <v>17</v>
      </c>
      <c r="P25" t="str">
        <f t="shared" ca="1" si="12"/>
        <v>Zuordnung ist proportional</v>
      </c>
      <c r="Q25">
        <f t="shared" ca="1" si="13"/>
        <v>2</v>
      </c>
      <c r="R25">
        <f t="shared" ca="1" si="13"/>
        <v>1</v>
      </c>
      <c r="S25">
        <f t="shared" ca="1" si="13"/>
        <v>5</v>
      </c>
      <c r="T25">
        <f t="shared" ca="1" si="13"/>
        <v>3</v>
      </c>
    </row>
    <row r="26" spans="2:20" x14ac:dyDescent="0.2">
      <c r="B26">
        <f t="shared" ca="1" si="0"/>
        <v>35</v>
      </c>
      <c r="C26" s="12">
        <f t="shared" ca="1" si="3"/>
        <v>2</v>
      </c>
      <c r="D26" s="12">
        <v>1</v>
      </c>
      <c r="E26" s="12">
        <f ca="1">RANDBETWEEN(2,Zuordnung_mittel!$N$3)</f>
        <v>7</v>
      </c>
      <c r="F26" s="12">
        <f t="shared" ca="1" si="4"/>
        <v>2</v>
      </c>
      <c r="G26" s="12">
        <f t="shared" ca="1" si="5"/>
        <v>14</v>
      </c>
      <c r="H26" s="12">
        <f t="shared" ca="1" si="6"/>
        <v>3</v>
      </c>
      <c r="I26" s="12">
        <f t="shared" ca="1" si="1"/>
        <v>21</v>
      </c>
      <c r="J26" s="12">
        <f t="shared" ca="1" si="7"/>
        <v>4</v>
      </c>
      <c r="K26" s="12">
        <f t="shared" ca="1" si="14"/>
        <v>28</v>
      </c>
      <c r="L26" s="12">
        <f t="shared" ca="1" si="8"/>
        <v>7</v>
      </c>
      <c r="M26" s="12">
        <f t="shared" ca="1" si="9"/>
        <v>7</v>
      </c>
      <c r="N26" s="12">
        <f t="shared" ca="1" si="10"/>
        <v>7</v>
      </c>
      <c r="O26">
        <f t="shared" ca="1" si="11"/>
        <v>7</v>
      </c>
      <c r="P26" t="str">
        <f t="shared" ca="1" si="12"/>
        <v>Zuordnung ist proportional</v>
      </c>
      <c r="Q26">
        <f t="shared" ca="1" si="13"/>
        <v>3</v>
      </c>
      <c r="R26">
        <f t="shared" ca="1" si="13"/>
        <v>5</v>
      </c>
      <c r="S26">
        <f t="shared" ca="1" si="13"/>
        <v>0</v>
      </c>
      <c r="T26">
        <f t="shared" ca="1" si="13"/>
        <v>3</v>
      </c>
    </row>
    <row r="27" spans="2:20" x14ac:dyDescent="0.2">
      <c r="B27">
        <f t="shared" ca="1" si="0"/>
        <v>1</v>
      </c>
      <c r="C27" s="12">
        <f t="shared" ca="1" si="3"/>
        <v>5</v>
      </c>
      <c r="D27" s="12">
        <v>1</v>
      </c>
      <c r="E27" s="12">
        <f ca="1">RANDBETWEEN(2,Zuordnung_mittel!$N$3)</f>
        <v>2</v>
      </c>
      <c r="F27" s="12">
        <f t="shared" ca="1" si="4"/>
        <v>5</v>
      </c>
      <c r="G27" s="12">
        <f t="shared" ca="1" si="5"/>
        <v>10</v>
      </c>
      <c r="H27" s="12">
        <f t="shared" ca="1" si="6"/>
        <v>9</v>
      </c>
      <c r="I27" s="12">
        <f t="shared" ca="1" si="1"/>
        <v>18</v>
      </c>
      <c r="J27" s="12">
        <f t="shared" ca="1" si="7"/>
        <v>13</v>
      </c>
      <c r="K27" s="12">
        <f t="shared" ca="1" si="14"/>
        <v>26</v>
      </c>
      <c r="L27" s="12">
        <f t="shared" ca="1" si="8"/>
        <v>2</v>
      </c>
      <c r="M27" s="12">
        <f t="shared" ca="1" si="9"/>
        <v>2</v>
      </c>
      <c r="N27" s="12">
        <f t="shared" ca="1" si="10"/>
        <v>2</v>
      </c>
      <c r="O27">
        <f t="shared" ca="1" si="11"/>
        <v>2</v>
      </c>
      <c r="P27" t="str">
        <f t="shared" ca="1" si="12"/>
        <v>Zuordnung ist proportional</v>
      </c>
      <c r="Q27">
        <f t="shared" ca="1" si="13"/>
        <v>0</v>
      </c>
      <c r="R27">
        <f t="shared" ca="1" si="13"/>
        <v>1</v>
      </c>
      <c r="S27">
        <f t="shared" ca="1" si="13"/>
        <v>2</v>
      </c>
      <c r="T27">
        <f t="shared" ca="1" si="13"/>
        <v>1</v>
      </c>
    </row>
    <row r="28" spans="2:20" x14ac:dyDescent="0.2">
      <c r="B28">
        <f t="shared" ca="1" si="0"/>
        <v>4</v>
      </c>
      <c r="C28" s="12">
        <f t="shared" ca="1" si="3"/>
        <v>4</v>
      </c>
      <c r="D28" s="12">
        <v>1</v>
      </c>
      <c r="E28" s="12">
        <f ca="1">RANDBETWEEN(2,Zuordnung_mittel!$N$3)</f>
        <v>6</v>
      </c>
      <c r="F28" s="12">
        <f t="shared" ca="1" si="4"/>
        <v>5</v>
      </c>
      <c r="G28" s="12">
        <f t="shared" ca="1" si="5"/>
        <v>30</v>
      </c>
      <c r="H28" s="12">
        <f t="shared" ca="1" si="6"/>
        <v>6</v>
      </c>
      <c r="I28" s="12">
        <f t="shared" ca="1" si="1"/>
        <v>36</v>
      </c>
      <c r="J28" s="12">
        <f t="shared" ca="1" si="7"/>
        <v>8</v>
      </c>
      <c r="K28" s="12">
        <f t="shared" ca="1" si="14"/>
        <v>48</v>
      </c>
      <c r="L28" s="12">
        <f t="shared" ca="1" si="8"/>
        <v>6</v>
      </c>
      <c r="M28" s="12">
        <f t="shared" ca="1" si="9"/>
        <v>6</v>
      </c>
      <c r="N28" s="12">
        <f t="shared" ca="1" si="10"/>
        <v>6</v>
      </c>
      <c r="O28">
        <f t="shared" ca="1" si="11"/>
        <v>6</v>
      </c>
      <c r="P28" t="str">
        <f t="shared" ca="1" si="12"/>
        <v>Zuordnung ist proportional</v>
      </c>
      <c r="Q28">
        <f t="shared" ca="1" si="13"/>
        <v>2</v>
      </c>
      <c r="R28">
        <f t="shared" ca="1" si="13"/>
        <v>2</v>
      </c>
      <c r="S28">
        <f t="shared" ca="1" si="13"/>
        <v>3</v>
      </c>
      <c r="T28">
        <f t="shared" ca="1" si="13"/>
        <v>1</v>
      </c>
    </row>
    <row r="29" spans="2:20" x14ac:dyDescent="0.2">
      <c r="B29">
        <f t="shared" ca="1" si="0"/>
        <v>7</v>
      </c>
      <c r="C29" s="12">
        <f t="shared" ca="1" si="3"/>
        <v>1</v>
      </c>
      <c r="D29" s="12">
        <v>1</v>
      </c>
      <c r="E29" s="12">
        <f ca="1">RANDBETWEEN(2,Zuordnung_mittel!$N$3)</f>
        <v>18</v>
      </c>
      <c r="F29" s="12">
        <f t="shared" ca="1" si="4"/>
        <v>4</v>
      </c>
      <c r="G29" s="12">
        <f t="shared" ca="1" si="5"/>
        <v>72</v>
      </c>
      <c r="H29" s="12">
        <f t="shared" ca="1" si="6"/>
        <v>6</v>
      </c>
      <c r="I29" s="12">
        <f t="shared" ca="1" si="1"/>
        <v>108</v>
      </c>
      <c r="J29" s="12">
        <f t="shared" ca="1" si="7"/>
        <v>9</v>
      </c>
      <c r="K29" s="12">
        <f t="shared" ca="1" si="14"/>
        <v>162</v>
      </c>
      <c r="L29" s="12">
        <f t="shared" ca="1" si="8"/>
        <v>18</v>
      </c>
      <c r="M29" s="12">
        <f t="shared" ca="1" si="9"/>
        <v>18</v>
      </c>
      <c r="N29" s="12">
        <f t="shared" ca="1" si="10"/>
        <v>18</v>
      </c>
      <c r="O29">
        <f t="shared" ca="1" si="11"/>
        <v>18</v>
      </c>
      <c r="P29" t="str">
        <f t="shared" ca="1" si="12"/>
        <v>Zuordnung ist proportional</v>
      </c>
      <c r="Q29">
        <f t="shared" ca="1" si="13"/>
        <v>2</v>
      </c>
      <c r="R29">
        <f t="shared" ca="1" si="13"/>
        <v>4</v>
      </c>
      <c r="S29">
        <f t="shared" ca="1" si="13"/>
        <v>3</v>
      </c>
      <c r="T29">
        <f t="shared" ca="1" si="13"/>
        <v>5</v>
      </c>
    </row>
    <row r="30" spans="2:20" x14ac:dyDescent="0.2">
      <c r="B30">
        <f t="shared" ca="1" si="0"/>
        <v>10</v>
      </c>
      <c r="C30" s="12">
        <f t="shared" ca="1" si="3"/>
        <v>4</v>
      </c>
      <c r="D30" s="12">
        <v>1</v>
      </c>
      <c r="E30" s="12">
        <f ca="1">RANDBETWEEN(2,Zuordnung_mittel!$N$3)</f>
        <v>13</v>
      </c>
      <c r="F30" s="12">
        <f t="shared" ca="1" si="4"/>
        <v>2</v>
      </c>
      <c r="G30" s="12">
        <f t="shared" ca="1" si="5"/>
        <v>26</v>
      </c>
      <c r="H30" s="12">
        <f t="shared" ca="1" si="6"/>
        <v>4</v>
      </c>
      <c r="I30" s="12">
        <f t="shared" ca="1" si="1"/>
        <v>52</v>
      </c>
      <c r="J30" s="12">
        <f t="shared" ca="1" si="7"/>
        <v>6</v>
      </c>
      <c r="K30" s="12">
        <f t="shared" ca="1" si="14"/>
        <v>78</v>
      </c>
      <c r="L30" s="12">
        <f t="shared" ca="1" si="8"/>
        <v>13</v>
      </c>
      <c r="M30" s="12">
        <f t="shared" ca="1" si="9"/>
        <v>13</v>
      </c>
      <c r="N30" s="12">
        <f t="shared" ca="1" si="10"/>
        <v>13</v>
      </c>
      <c r="O30">
        <f t="shared" ca="1" si="11"/>
        <v>13</v>
      </c>
      <c r="P30" t="str">
        <f t="shared" ca="1" si="12"/>
        <v>Zuordnung ist proportional</v>
      </c>
      <c r="Q30">
        <f t="shared" ca="1" si="13"/>
        <v>0</v>
      </c>
      <c r="R30">
        <f t="shared" ca="1" si="13"/>
        <v>2</v>
      </c>
      <c r="S30">
        <f t="shared" ca="1" si="13"/>
        <v>1</v>
      </c>
      <c r="T30">
        <f t="shared" ca="1" si="13"/>
        <v>0</v>
      </c>
    </row>
    <row r="31" spans="2:20" x14ac:dyDescent="0.2">
      <c r="B31">
        <f t="shared" ca="1" si="0"/>
        <v>13</v>
      </c>
      <c r="C31" s="12">
        <f t="shared" ca="1" si="3"/>
        <v>4</v>
      </c>
      <c r="D31" s="12">
        <v>1</v>
      </c>
      <c r="E31" s="12">
        <f ca="1">RANDBETWEEN(2,Zuordnung_mittel!$N$3)</f>
        <v>19</v>
      </c>
      <c r="F31" s="12">
        <f t="shared" ca="1" si="4"/>
        <v>3</v>
      </c>
      <c r="G31" s="12">
        <f t="shared" ca="1" si="5"/>
        <v>57</v>
      </c>
      <c r="H31" s="12">
        <f t="shared" ca="1" si="6"/>
        <v>5</v>
      </c>
      <c r="I31" s="12">
        <f t="shared" ca="1" si="1"/>
        <v>95</v>
      </c>
      <c r="J31" s="12">
        <f t="shared" ca="1" si="7"/>
        <v>7</v>
      </c>
      <c r="K31" s="12">
        <f t="shared" ca="1" si="14"/>
        <v>133</v>
      </c>
      <c r="L31" s="12">
        <f t="shared" ca="1" si="8"/>
        <v>19</v>
      </c>
      <c r="M31" s="12">
        <f t="shared" ca="1" si="9"/>
        <v>19</v>
      </c>
      <c r="N31" s="12">
        <f t="shared" ca="1" si="10"/>
        <v>19</v>
      </c>
      <c r="O31">
        <f t="shared" ca="1" si="11"/>
        <v>19</v>
      </c>
      <c r="P31" t="str">
        <f t="shared" ca="1" si="12"/>
        <v>Zuordnung ist proportional</v>
      </c>
      <c r="Q31">
        <f t="shared" ca="1" si="13"/>
        <v>5</v>
      </c>
      <c r="R31">
        <f t="shared" ca="1" si="13"/>
        <v>1</v>
      </c>
      <c r="S31">
        <f t="shared" ca="1" si="13"/>
        <v>2</v>
      </c>
      <c r="T31">
        <f t="shared" ca="1" si="13"/>
        <v>4</v>
      </c>
    </row>
    <row r="32" spans="2:20" x14ac:dyDescent="0.2">
      <c r="B32">
        <f t="shared" ca="1" si="0"/>
        <v>16</v>
      </c>
      <c r="C32" s="12">
        <f t="shared" ca="1" si="3"/>
        <v>9</v>
      </c>
      <c r="D32" s="12">
        <v>1</v>
      </c>
      <c r="E32" s="12">
        <f ca="1">RANDBETWEEN(2,Zuordnung_mittel!$N$3)</f>
        <v>19</v>
      </c>
      <c r="F32" s="12">
        <f t="shared" ca="1" si="4"/>
        <v>2</v>
      </c>
      <c r="G32" s="12">
        <f t="shared" ca="1" si="5"/>
        <v>38</v>
      </c>
      <c r="H32" s="12">
        <f t="shared" ca="1" si="6"/>
        <v>4</v>
      </c>
      <c r="I32" s="12">
        <f t="shared" ca="1" si="1"/>
        <v>76</v>
      </c>
      <c r="J32" s="12">
        <f t="shared" ca="1" si="7"/>
        <v>5</v>
      </c>
      <c r="K32" s="12">
        <f t="shared" ca="1" si="14"/>
        <v>95</v>
      </c>
      <c r="L32" s="12">
        <f t="shared" ca="1" si="8"/>
        <v>19</v>
      </c>
      <c r="M32" s="12">
        <f t="shared" ca="1" si="9"/>
        <v>19</v>
      </c>
      <c r="N32" s="12">
        <f t="shared" ca="1" si="10"/>
        <v>19</v>
      </c>
      <c r="O32">
        <f t="shared" ca="1" si="11"/>
        <v>19</v>
      </c>
      <c r="P32" t="str">
        <f t="shared" ca="1" si="12"/>
        <v>Zuordnung ist proportional</v>
      </c>
      <c r="Q32">
        <f t="shared" ca="1" si="13"/>
        <v>3</v>
      </c>
      <c r="R32">
        <f t="shared" ca="1" si="13"/>
        <v>3</v>
      </c>
      <c r="S32">
        <f t="shared" ca="1" si="13"/>
        <v>1</v>
      </c>
      <c r="T32">
        <f t="shared" ca="1" si="13"/>
        <v>4</v>
      </c>
    </row>
    <row r="33" spans="2:20" x14ac:dyDescent="0.2">
      <c r="B33">
        <f t="shared" ca="1" si="0"/>
        <v>19</v>
      </c>
      <c r="C33" s="12">
        <f t="shared" ca="1" si="3"/>
        <v>3</v>
      </c>
      <c r="D33" s="12">
        <v>1</v>
      </c>
      <c r="E33" s="12">
        <f ca="1">RANDBETWEEN(2,Zuordnung_mittel!$N$3)</f>
        <v>13</v>
      </c>
      <c r="F33" s="12">
        <f t="shared" ca="1" si="4"/>
        <v>3</v>
      </c>
      <c r="G33" s="12">
        <f t="shared" ca="1" si="5"/>
        <v>39</v>
      </c>
      <c r="H33" s="12">
        <f t="shared" ca="1" si="6"/>
        <v>6</v>
      </c>
      <c r="I33" s="12">
        <f t="shared" ca="1" si="1"/>
        <v>78</v>
      </c>
      <c r="J33" s="12">
        <f t="shared" ca="1" si="7"/>
        <v>9</v>
      </c>
      <c r="K33" s="12">
        <f t="shared" ca="1" si="14"/>
        <v>117</v>
      </c>
      <c r="L33" s="12">
        <f t="shared" ca="1" si="8"/>
        <v>13</v>
      </c>
      <c r="M33" s="12">
        <f t="shared" ca="1" si="9"/>
        <v>13</v>
      </c>
      <c r="N33" s="12">
        <f t="shared" ca="1" si="10"/>
        <v>13</v>
      </c>
      <c r="O33">
        <f t="shared" ca="1" si="11"/>
        <v>13</v>
      </c>
      <c r="P33" t="str">
        <f t="shared" ca="1" si="12"/>
        <v>Zuordnung ist proportional</v>
      </c>
      <c r="Q33">
        <f t="shared" ca="1" si="13"/>
        <v>4</v>
      </c>
      <c r="R33">
        <f t="shared" ca="1" si="13"/>
        <v>2</v>
      </c>
      <c r="S33">
        <f t="shared" ca="1" si="13"/>
        <v>2</v>
      </c>
      <c r="T33">
        <f t="shared" ca="1" si="13"/>
        <v>2</v>
      </c>
    </row>
    <row r="34" spans="2:20" x14ac:dyDescent="0.2">
      <c r="B34">
        <f t="shared" ca="1" si="0"/>
        <v>22</v>
      </c>
      <c r="C34" s="12">
        <f t="shared" ca="1" si="3"/>
        <v>1</v>
      </c>
      <c r="D34" s="12">
        <v>1</v>
      </c>
      <c r="E34" s="12">
        <f ca="1">RANDBETWEEN(2,Zuordnung_mittel!$N$3)</f>
        <v>15</v>
      </c>
      <c r="F34" s="12">
        <f t="shared" ca="1" si="4"/>
        <v>3</v>
      </c>
      <c r="G34" s="12">
        <f t="shared" ca="1" si="5"/>
        <v>45</v>
      </c>
      <c r="H34" s="12">
        <f t="shared" ca="1" si="6"/>
        <v>6</v>
      </c>
      <c r="I34" s="12">
        <f t="shared" ca="1" si="1"/>
        <v>90</v>
      </c>
      <c r="J34" s="12">
        <f t="shared" ca="1" si="7"/>
        <v>7</v>
      </c>
      <c r="K34" s="12">
        <f t="shared" ca="1" si="14"/>
        <v>105</v>
      </c>
      <c r="L34" s="12">
        <f t="shared" ca="1" si="8"/>
        <v>15</v>
      </c>
      <c r="M34" s="12">
        <f t="shared" ca="1" si="9"/>
        <v>15</v>
      </c>
      <c r="N34" s="12">
        <f t="shared" ca="1" si="10"/>
        <v>15</v>
      </c>
      <c r="O34">
        <f t="shared" ca="1" si="11"/>
        <v>15</v>
      </c>
      <c r="P34" t="str">
        <f t="shared" ca="1" si="12"/>
        <v>Zuordnung ist proportional</v>
      </c>
      <c r="Q34">
        <f t="shared" ca="1" si="13"/>
        <v>1</v>
      </c>
      <c r="R34">
        <f t="shared" ca="1" si="13"/>
        <v>2</v>
      </c>
      <c r="S34">
        <f t="shared" ca="1" si="13"/>
        <v>3</v>
      </c>
      <c r="T34">
        <f t="shared" ca="1" si="13"/>
        <v>1</v>
      </c>
    </row>
    <row r="35" spans="2:20" x14ac:dyDescent="0.2">
      <c r="B35">
        <f t="shared" ca="1" si="0"/>
        <v>25</v>
      </c>
      <c r="C35" s="12">
        <f t="shared" ca="1" si="3"/>
        <v>4</v>
      </c>
      <c r="D35" s="12">
        <v>1</v>
      </c>
      <c r="E35" s="12">
        <f ca="1">RANDBETWEEN(2,Zuordnung_mittel!$N$3)</f>
        <v>18</v>
      </c>
      <c r="F35" s="12">
        <f t="shared" ca="1" si="4"/>
        <v>4</v>
      </c>
      <c r="G35" s="12">
        <f t="shared" ca="1" si="5"/>
        <v>72</v>
      </c>
      <c r="H35" s="12">
        <f t="shared" ca="1" si="6"/>
        <v>7</v>
      </c>
      <c r="I35" s="12">
        <f t="shared" ca="1" si="1"/>
        <v>126</v>
      </c>
      <c r="J35" s="12">
        <f t="shared" ca="1" si="7"/>
        <v>11</v>
      </c>
      <c r="K35" s="12">
        <f t="shared" ca="1" si="14"/>
        <v>198</v>
      </c>
      <c r="L35" s="12">
        <f t="shared" ca="1" si="8"/>
        <v>18</v>
      </c>
      <c r="M35" s="12">
        <f t="shared" ca="1" si="9"/>
        <v>18</v>
      </c>
      <c r="N35" s="12">
        <f t="shared" ca="1" si="10"/>
        <v>18</v>
      </c>
      <c r="O35">
        <f t="shared" ca="1" si="11"/>
        <v>18</v>
      </c>
      <c r="P35" t="str">
        <f t="shared" ca="1" si="12"/>
        <v>Zuordnung ist proportional</v>
      </c>
      <c r="Q35">
        <f t="shared" ca="1" si="13"/>
        <v>2</v>
      </c>
      <c r="R35">
        <f t="shared" ca="1" si="13"/>
        <v>2</v>
      </c>
      <c r="S35">
        <f t="shared" ca="1" si="13"/>
        <v>4</v>
      </c>
      <c r="T35">
        <f t="shared" ca="1" si="13"/>
        <v>4</v>
      </c>
    </row>
    <row r="36" spans="2:20" x14ac:dyDescent="0.2">
      <c r="B36">
        <f t="shared" ca="1" si="0"/>
        <v>28</v>
      </c>
      <c r="C36" s="12">
        <f t="shared" ca="1" si="3"/>
        <v>10</v>
      </c>
      <c r="D36" s="12">
        <v>1</v>
      </c>
      <c r="E36" s="12">
        <f ca="1">RANDBETWEEN(2,Zuordnung_mittel!$N$3)</f>
        <v>20</v>
      </c>
      <c r="F36" s="12">
        <f t="shared" ca="1" si="4"/>
        <v>5</v>
      </c>
      <c r="G36" s="12">
        <f t="shared" ca="1" si="5"/>
        <v>100</v>
      </c>
      <c r="H36" s="12">
        <f t="shared" ca="1" si="6"/>
        <v>8</v>
      </c>
      <c r="I36" s="12">
        <f t="shared" ca="1" si="1"/>
        <v>160</v>
      </c>
      <c r="J36" s="12">
        <f t="shared" ca="1" si="7"/>
        <v>12</v>
      </c>
      <c r="K36" s="12">
        <f t="shared" ca="1" si="14"/>
        <v>240</v>
      </c>
      <c r="L36" s="12">
        <f t="shared" ca="1" si="8"/>
        <v>20</v>
      </c>
      <c r="M36" s="12">
        <f t="shared" ca="1" si="9"/>
        <v>20</v>
      </c>
      <c r="N36" s="12">
        <f t="shared" ca="1" si="10"/>
        <v>20</v>
      </c>
      <c r="O36">
        <f t="shared" ca="1" si="11"/>
        <v>20</v>
      </c>
      <c r="P36" t="str">
        <f t="shared" ca="1" si="12"/>
        <v>Zuordnung ist proportional</v>
      </c>
      <c r="Q36">
        <f t="shared" ca="1" si="13"/>
        <v>4</v>
      </c>
      <c r="R36">
        <f t="shared" ca="1" si="13"/>
        <v>0</v>
      </c>
      <c r="S36">
        <f t="shared" ca="1" si="13"/>
        <v>4</v>
      </c>
      <c r="T36">
        <f t="shared" ca="1" si="13"/>
        <v>3</v>
      </c>
    </row>
    <row r="37" spans="2:20" x14ac:dyDescent="0.2">
      <c r="B37">
        <f t="shared" ca="1" si="0"/>
        <v>31</v>
      </c>
      <c r="C37" s="12">
        <f t="shared" ca="1" si="3"/>
        <v>10</v>
      </c>
      <c r="D37" s="12">
        <v>1</v>
      </c>
      <c r="E37" s="12">
        <f ca="1">RANDBETWEEN(2,Zuordnung_mittel!$N$3)</f>
        <v>16</v>
      </c>
      <c r="F37" s="12">
        <f t="shared" ca="1" si="4"/>
        <v>5</v>
      </c>
      <c r="G37" s="12">
        <f t="shared" ca="1" si="5"/>
        <v>80</v>
      </c>
      <c r="H37" s="12">
        <f t="shared" ca="1" si="6"/>
        <v>6</v>
      </c>
      <c r="I37" s="12">
        <f t="shared" ca="1" si="1"/>
        <v>96</v>
      </c>
      <c r="J37" s="12">
        <f t="shared" ca="1" si="7"/>
        <v>10</v>
      </c>
      <c r="K37" s="12">
        <f t="shared" ca="1" si="14"/>
        <v>160</v>
      </c>
      <c r="L37" s="12">
        <f t="shared" ca="1" si="8"/>
        <v>16</v>
      </c>
      <c r="M37" s="12">
        <f t="shared" ca="1" si="9"/>
        <v>16</v>
      </c>
      <c r="N37" s="12">
        <f t="shared" ca="1" si="10"/>
        <v>16</v>
      </c>
      <c r="O37">
        <f t="shared" ca="1" si="11"/>
        <v>16</v>
      </c>
      <c r="P37" t="str">
        <f t="shared" ca="1" si="12"/>
        <v>Zuordnung ist proportional</v>
      </c>
      <c r="Q37">
        <f t="shared" ca="1" si="13"/>
        <v>0</v>
      </c>
      <c r="R37">
        <f t="shared" ca="1" si="13"/>
        <v>2</v>
      </c>
      <c r="S37">
        <f t="shared" ca="1" si="13"/>
        <v>1</v>
      </c>
      <c r="T37">
        <f t="shared" ca="1" si="13"/>
        <v>4</v>
      </c>
    </row>
    <row r="38" spans="2:20" x14ac:dyDescent="0.2">
      <c r="B38">
        <f t="shared" ca="1" si="0"/>
        <v>34</v>
      </c>
      <c r="C38" s="12">
        <f t="shared" ca="1" si="3"/>
        <v>9</v>
      </c>
      <c r="D38" s="12">
        <v>1</v>
      </c>
      <c r="E38" s="12">
        <f ca="1">RANDBETWEEN(2,Zuordnung_mittel!$N$3)</f>
        <v>15</v>
      </c>
      <c r="F38" s="12">
        <f t="shared" ca="1" si="4"/>
        <v>5</v>
      </c>
      <c r="G38" s="12">
        <f t="shared" ca="1" si="5"/>
        <v>75</v>
      </c>
      <c r="H38" s="12">
        <f t="shared" ca="1" si="6"/>
        <v>6</v>
      </c>
      <c r="I38" s="12">
        <f t="shared" ca="1" si="1"/>
        <v>90</v>
      </c>
      <c r="J38" s="12">
        <f t="shared" ca="1" si="7"/>
        <v>9</v>
      </c>
      <c r="K38" s="12">
        <f t="shared" ca="1" si="14"/>
        <v>135</v>
      </c>
      <c r="L38" s="12">
        <f t="shared" ca="1" si="8"/>
        <v>15</v>
      </c>
      <c r="M38" s="12">
        <f t="shared" ca="1" si="9"/>
        <v>15</v>
      </c>
      <c r="N38" s="12">
        <f t="shared" ca="1" si="10"/>
        <v>15</v>
      </c>
      <c r="O38">
        <f t="shared" ca="1" si="11"/>
        <v>15</v>
      </c>
      <c r="P38" t="str">
        <f t="shared" ca="1" si="12"/>
        <v>Zuordnung ist proportional</v>
      </c>
      <c r="Q38">
        <f t="shared" ca="1" si="13"/>
        <v>4</v>
      </c>
      <c r="R38">
        <f t="shared" ca="1" si="13"/>
        <v>1</v>
      </c>
      <c r="S38">
        <f t="shared" ca="1" si="13"/>
        <v>1</v>
      </c>
      <c r="T38">
        <f t="shared" ca="1" si="13"/>
        <v>4</v>
      </c>
    </row>
    <row r="39" spans="2:20" x14ac:dyDescent="0.2">
      <c r="B39">
        <f ca="1">MOD(B38+$A$3,$A$2)</f>
        <v>0</v>
      </c>
      <c r="C39" s="12">
        <f t="shared" ca="1" si="3"/>
        <v>3</v>
      </c>
      <c r="D39" s="12">
        <v>1</v>
      </c>
      <c r="E39" s="12">
        <f ca="1">RANDBETWEEN(2,Zuordnung_mittel!$N$3)</f>
        <v>10</v>
      </c>
      <c r="F39" s="12">
        <f t="shared" ca="1" si="4"/>
        <v>3</v>
      </c>
      <c r="G39" s="12">
        <f t="shared" ca="1" si="5"/>
        <v>30</v>
      </c>
      <c r="H39" s="12">
        <f t="shared" ca="1" si="6"/>
        <v>5</v>
      </c>
      <c r="I39" s="12">
        <f t="shared" ca="1" si="1"/>
        <v>50</v>
      </c>
      <c r="J39" s="12">
        <f t="shared" ca="1" si="7"/>
        <v>8</v>
      </c>
      <c r="K39" s="12">
        <f t="shared" ca="1" si="14"/>
        <v>80</v>
      </c>
      <c r="L39" s="12">
        <f t="shared" ca="1" si="8"/>
        <v>10</v>
      </c>
      <c r="M39" s="12">
        <f t="shared" ca="1" si="9"/>
        <v>10</v>
      </c>
      <c r="N39" s="12">
        <f t="shared" ca="1" si="10"/>
        <v>10</v>
      </c>
      <c r="O39">
        <f t="shared" ca="1" si="11"/>
        <v>10</v>
      </c>
      <c r="P39" t="str">
        <f t="shared" ca="1" si="12"/>
        <v>Zuordnung ist proportional</v>
      </c>
      <c r="Q39">
        <f t="shared" ca="1" si="13"/>
        <v>3</v>
      </c>
      <c r="R39">
        <f t="shared" ca="1" si="13"/>
        <v>2</v>
      </c>
      <c r="S39">
        <f t="shared" ca="1" si="13"/>
        <v>2</v>
      </c>
      <c r="T39">
        <f t="shared" ca="1" si="13"/>
        <v>3</v>
      </c>
    </row>
    <row r="40" spans="2:20" ht="15" x14ac:dyDescent="0.2">
      <c r="B40" s="1"/>
    </row>
    <row r="42" spans="2:20" ht="15" x14ac:dyDescent="0.2">
      <c r="B42" s="2"/>
    </row>
    <row r="44" spans="2:20" ht="15" x14ac:dyDescent="0.2">
      <c r="B44" s="1"/>
    </row>
    <row r="45" spans="2:20" ht="15" x14ac:dyDescent="0.2">
      <c r="B45" s="1"/>
    </row>
    <row r="46" spans="2:20" ht="15" x14ac:dyDescent="0.2">
      <c r="B46" s="1"/>
    </row>
    <row r="47" spans="2:20" ht="15" x14ac:dyDescent="0.2">
      <c r="B47" s="1"/>
    </row>
    <row r="48" spans="2:20" ht="15" x14ac:dyDescent="0.2">
      <c r="B48" s="1"/>
    </row>
    <row r="49" spans="2:2" ht="15" x14ac:dyDescent="0.2">
      <c r="B49" s="1"/>
    </row>
    <row r="50" spans="2:2" ht="15" x14ac:dyDescent="0.2">
      <c r="B50" s="1"/>
    </row>
    <row r="52" spans="2:2" ht="15" x14ac:dyDescent="0.2">
      <c r="B52" s="2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0" spans="2:2" ht="15" x14ac:dyDescent="0.2">
      <c r="B60" s="1"/>
    </row>
    <row r="62" spans="2:2" ht="15" x14ac:dyDescent="0.2">
      <c r="B62" s="2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0" spans="2:2" ht="15" x14ac:dyDescent="0.2">
      <c r="B70" s="1"/>
    </row>
    <row r="72" spans="2:2" ht="15" x14ac:dyDescent="0.2">
      <c r="B72" s="2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0" spans="2:2" ht="15" x14ac:dyDescent="0.2">
      <c r="B80" s="1"/>
    </row>
    <row r="82" spans="2:2" ht="15" x14ac:dyDescent="0.2">
      <c r="B82" s="2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0" spans="2:2" ht="15" x14ac:dyDescent="0.2">
      <c r="B90" s="1"/>
    </row>
    <row r="92" spans="2:2" ht="15" x14ac:dyDescent="0.2">
      <c r="B92" s="2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0" spans="2:2" ht="15" x14ac:dyDescent="0.2">
      <c r="B100" s="1"/>
    </row>
    <row r="102" spans="2:2" ht="15" x14ac:dyDescent="0.2">
      <c r="B102" s="2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0" spans="2:2" ht="15" x14ac:dyDescent="0.2">
      <c r="B110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0" spans="2:2" ht="15" x14ac:dyDescent="0.2">
      <c r="B120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0" spans="2:2" ht="15" x14ac:dyDescent="0.2">
      <c r="B130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0" spans="2:2" ht="15" x14ac:dyDescent="0.2">
      <c r="B140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0" spans="2:2" ht="15" x14ac:dyDescent="0.2">
      <c r="B150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0" spans="2:2" ht="15" x14ac:dyDescent="0.2">
      <c r="B160" s="1"/>
    </row>
    <row r="162" spans="2:2" ht="15" x14ac:dyDescent="0.2">
      <c r="B162" s="2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  <row r="170" spans="2:2" ht="15" x14ac:dyDescent="0.2">
      <c r="B170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zoomScaleNormal="100" workbookViewId="0">
      <selection activeCell="C2" sqref="C2:C38"/>
    </sheetView>
  </sheetViews>
  <sheetFormatPr baseColWidth="10" defaultRowHeight="12.75" x14ac:dyDescent="0.2"/>
  <cols>
    <col min="2" max="2" width="35" customWidth="1"/>
    <col min="3" max="4" width="7.5703125" style="12" customWidth="1"/>
    <col min="5" max="5" width="7.5703125" style="8" customWidth="1"/>
    <col min="6" max="14" width="7.5703125" style="12" customWidth="1"/>
    <col min="16" max="16" width="27.28515625" bestFit="1" customWidth="1"/>
  </cols>
  <sheetData>
    <row r="1" spans="1:20" x14ac:dyDescent="0.2">
      <c r="A1">
        <v>37</v>
      </c>
      <c r="C1" s="8" t="s">
        <v>6</v>
      </c>
      <c r="D1" s="8" t="s">
        <v>50</v>
      </c>
      <c r="E1" s="8" t="s">
        <v>51</v>
      </c>
      <c r="F1" s="8" t="s">
        <v>52</v>
      </c>
      <c r="G1" s="8" t="s">
        <v>53</v>
      </c>
      <c r="H1" s="8" t="s">
        <v>54</v>
      </c>
      <c r="I1" s="8" t="s">
        <v>55</v>
      </c>
      <c r="J1" s="8" t="s">
        <v>56</v>
      </c>
      <c r="K1" s="8" t="s">
        <v>57</v>
      </c>
      <c r="L1" s="8" t="s">
        <v>58</v>
      </c>
      <c r="M1" s="8" t="s">
        <v>59</v>
      </c>
      <c r="N1" s="8" t="s">
        <v>60</v>
      </c>
      <c r="O1" s="5" t="s">
        <v>61</v>
      </c>
    </row>
    <row r="2" spans="1:20" x14ac:dyDescent="0.2">
      <c r="A2">
        <f ca="1">ROUND(RAND()*(A1-1)+0.5,0)</f>
        <v>4</v>
      </c>
      <c r="B2">
        <f t="shared" ref="B2:B37" ca="1" si="0">MOD(B1+$A$2,$A$1)</f>
        <v>4</v>
      </c>
      <c r="C2" s="12">
        <f ca="1">RANDBETWEEN(1,10)</f>
        <v>4</v>
      </c>
      <c r="D2" s="12">
        <v>0.5</v>
      </c>
      <c r="E2" s="12">
        <f ca="1">IF(Q2=0,D2*$C2+ROUND(RAND()*3,1),D2*$C2)</f>
        <v>2</v>
      </c>
      <c r="F2" s="12">
        <v>1</v>
      </c>
      <c r="G2" s="12">
        <f ca="1">IF(R2=0,F2*$C2+ROUND(RAND()*3,1),F2*$C2)</f>
        <v>4</v>
      </c>
      <c r="H2" s="12">
        <v>1.5</v>
      </c>
      <c r="I2" s="12">
        <f ca="1">IF(S2=0,H2*$C2+ROUND(RAND()*3,1),H2*$C2)</f>
        <v>6</v>
      </c>
      <c r="J2" s="12">
        <v>2</v>
      </c>
      <c r="K2" s="12">
        <f ca="1">IF(T2=0,J2*$C2+ROUND(RAND()*3,1),J2*$C2)</f>
        <v>8</v>
      </c>
      <c r="L2" s="12">
        <f ca="1">ROUND(E2/D2,2)</f>
        <v>4</v>
      </c>
      <c r="M2" s="12">
        <f ca="1">ROUND(G2/F2,2)</f>
        <v>4</v>
      </c>
      <c r="N2" s="12">
        <f ca="1">ROUND(I2/H2,2)</f>
        <v>4</v>
      </c>
      <c r="O2">
        <f ca="1">ROUND(K2/J2,2)</f>
        <v>4</v>
      </c>
      <c r="P2" t="str">
        <f ca="1">IF(AND(L2=M2,M2=N2,N2=O2),"Zuordnung ist proportional","Zuordnung ist nicht proportional")</f>
        <v>Zuordnung ist proportional</v>
      </c>
      <c r="Q2">
        <f ca="1">ROUND(RAND()*5,0)</f>
        <v>3</v>
      </c>
      <c r="R2">
        <f ca="1">ROUND(RAND()*5,0)</f>
        <v>5</v>
      </c>
      <c r="S2">
        <f ca="1">ROUND(RAND()*5,0)</f>
        <v>3</v>
      </c>
      <c r="T2">
        <f ca="1">ROUND(RAND()*5,0)</f>
        <v>3</v>
      </c>
    </row>
    <row r="3" spans="1:20" x14ac:dyDescent="0.2">
      <c r="B3">
        <f t="shared" ca="1" si="0"/>
        <v>8</v>
      </c>
      <c r="C3" s="12">
        <f t="shared" ref="C3:C38" ca="1" si="1">RANDBETWEEN(1,10)</f>
        <v>8</v>
      </c>
      <c r="D3" s="12">
        <v>1</v>
      </c>
      <c r="E3" s="12">
        <f t="shared" ref="E3:E38" ca="1" si="2">IF(Q3=0,D3*$C3+ROUND(RAND()*3,1),D3*$C3)</f>
        <v>8</v>
      </c>
      <c r="F3" s="12">
        <v>2</v>
      </c>
      <c r="G3" s="12">
        <f t="shared" ref="G3:G38" ca="1" si="3">IF(R3=0,F3*$C3+ROUND(RAND()*3,1),F3*$C3)</f>
        <v>16</v>
      </c>
      <c r="H3" s="12">
        <v>3</v>
      </c>
      <c r="I3" s="12">
        <f t="shared" ref="I3:I38" ca="1" si="4">IF(S3=0,H3*$C3+ROUND(RAND()*3,1),H3*$C3)</f>
        <v>26.9</v>
      </c>
      <c r="J3" s="12">
        <v>4</v>
      </c>
      <c r="K3" s="12">
        <f t="shared" ref="K3:K38" ca="1" si="5">IF(T3=0,J3*$C3+ROUND(RAND()*3,1),J3*$C3)</f>
        <v>32</v>
      </c>
      <c r="L3" s="12">
        <f t="shared" ref="L3:L38" ca="1" si="6">ROUND(E3/D3,2)</f>
        <v>8</v>
      </c>
      <c r="M3" s="12">
        <f t="shared" ref="M3:M38" ca="1" si="7">ROUND(G3/F3,2)</f>
        <v>8</v>
      </c>
      <c r="N3" s="12">
        <f t="shared" ref="N3:N38" ca="1" si="8">ROUND(I3/H3,2)</f>
        <v>8.9700000000000006</v>
      </c>
      <c r="O3">
        <f t="shared" ref="O3:O38" ca="1" si="9">ROUND(K3/J3,2)</f>
        <v>8</v>
      </c>
      <c r="P3" t="str">
        <f t="shared" ref="P3:P38" ca="1" si="10">IF(AND(L3=M3,M3=N3,N3=O3),"Zuordnung ist proportional","Zuordnung ist nicht proportional")</f>
        <v>Zuordnung ist nicht proportional</v>
      </c>
      <c r="Q3">
        <f t="shared" ref="Q3:T38" ca="1" si="11">ROUND(RAND()*5,0)</f>
        <v>2</v>
      </c>
      <c r="R3">
        <f t="shared" ca="1" si="11"/>
        <v>3</v>
      </c>
      <c r="S3">
        <f t="shared" ca="1" si="11"/>
        <v>0</v>
      </c>
      <c r="T3">
        <f t="shared" ca="1" si="11"/>
        <v>3</v>
      </c>
    </row>
    <row r="4" spans="1:20" x14ac:dyDescent="0.2">
      <c r="B4">
        <f t="shared" ca="1" si="0"/>
        <v>12</v>
      </c>
      <c r="C4" s="12">
        <f t="shared" ca="1" si="1"/>
        <v>2</v>
      </c>
      <c r="D4" s="12">
        <v>1</v>
      </c>
      <c r="E4" s="12">
        <f t="shared" ca="1" si="2"/>
        <v>2</v>
      </c>
      <c r="F4" s="12">
        <v>1.5</v>
      </c>
      <c r="G4" s="12">
        <f t="shared" ca="1" si="3"/>
        <v>3</v>
      </c>
      <c r="H4" s="12">
        <v>2</v>
      </c>
      <c r="I4" s="12">
        <f t="shared" ca="1" si="4"/>
        <v>4</v>
      </c>
      <c r="J4" s="12">
        <v>2.5</v>
      </c>
      <c r="K4" s="12">
        <f t="shared" ca="1" si="5"/>
        <v>5</v>
      </c>
      <c r="L4" s="12">
        <f t="shared" ca="1" si="6"/>
        <v>2</v>
      </c>
      <c r="M4" s="12">
        <f t="shared" ca="1" si="7"/>
        <v>2</v>
      </c>
      <c r="N4" s="12">
        <f t="shared" ca="1" si="8"/>
        <v>2</v>
      </c>
      <c r="O4">
        <f t="shared" ca="1" si="9"/>
        <v>2</v>
      </c>
      <c r="P4" t="str">
        <f t="shared" ca="1" si="10"/>
        <v>Zuordnung ist proportional</v>
      </c>
      <c r="Q4">
        <f t="shared" ca="1" si="11"/>
        <v>5</v>
      </c>
      <c r="R4">
        <f t="shared" ca="1" si="11"/>
        <v>3</v>
      </c>
      <c r="S4">
        <f t="shared" ca="1" si="11"/>
        <v>3</v>
      </c>
      <c r="T4">
        <f t="shared" ca="1" si="11"/>
        <v>1</v>
      </c>
    </row>
    <row r="5" spans="1:20" x14ac:dyDescent="0.2">
      <c r="B5">
        <f t="shared" ca="1" si="0"/>
        <v>16</v>
      </c>
      <c r="C5" s="12">
        <f t="shared" ca="1" si="1"/>
        <v>4</v>
      </c>
      <c r="D5" s="12">
        <v>0.5</v>
      </c>
      <c r="E5" s="12">
        <f t="shared" ca="1" si="2"/>
        <v>2</v>
      </c>
      <c r="F5" s="12">
        <v>1.5</v>
      </c>
      <c r="G5" s="12">
        <f t="shared" ca="1" si="3"/>
        <v>6</v>
      </c>
      <c r="H5" s="12">
        <v>2</v>
      </c>
      <c r="I5" s="12">
        <f t="shared" ca="1" si="4"/>
        <v>8</v>
      </c>
      <c r="J5" s="12">
        <v>4</v>
      </c>
      <c r="K5" s="12">
        <f t="shared" ca="1" si="5"/>
        <v>16</v>
      </c>
      <c r="L5" s="12">
        <f t="shared" ca="1" si="6"/>
        <v>4</v>
      </c>
      <c r="M5" s="12">
        <f t="shared" ca="1" si="7"/>
        <v>4</v>
      </c>
      <c r="N5" s="12">
        <f t="shared" ca="1" si="8"/>
        <v>4</v>
      </c>
      <c r="O5">
        <f t="shared" ca="1" si="9"/>
        <v>4</v>
      </c>
      <c r="P5" t="str">
        <f t="shared" ca="1" si="10"/>
        <v>Zuordnung ist proportional</v>
      </c>
      <c r="Q5">
        <f t="shared" ca="1" si="11"/>
        <v>1</v>
      </c>
      <c r="R5">
        <f t="shared" ca="1" si="11"/>
        <v>1</v>
      </c>
      <c r="S5">
        <f t="shared" ca="1" si="11"/>
        <v>5</v>
      </c>
      <c r="T5">
        <f t="shared" ca="1" si="11"/>
        <v>1</v>
      </c>
    </row>
    <row r="6" spans="1:20" x14ac:dyDescent="0.2">
      <c r="B6">
        <f t="shared" ca="1" si="0"/>
        <v>20</v>
      </c>
      <c r="C6" s="12">
        <f t="shared" ca="1" si="1"/>
        <v>5</v>
      </c>
      <c r="D6" s="12">
        <v>1</v>
      </c>
      <c r="E6" s="12">
        <f t="shared" ca="1" si="2"/>
        <v>5</v>
      </c>
      <c r="F6" s="12">
        <v>2</v>
      </c>
      <c r="G6" s="12">
        <f t="shared" ca="1" si="3"/>
        <v>10</v>
      </c>
      <c r="H6" s="12">
        <v>5</v>
      </c>
      <c r="I6" s="12">
        <f t="shared" ca="1" si="4"/>
        <v>25</v>
      </c>
      <c r="J6" s="12">
        <v>7</v>
      </c>
      <c r="K6" s="12">
        <f t="shared" ca="1" si="5"/>
        <v>35</v>
      </c>
      <c r="L6" s="12">
        <f t="shared" ca="1" si="6"/>
        <v>5</v>
      </c>
      <c r="M6" s="12">
        <f t="shared" ca="1" si="7"/>
        <v>5</v>
      </c>
      <c r="N6" s="12">
        <f t="shared" ca="1" si="8"/>
        <v>5</v>
      </c>
      <c r="O6">
        <f t="shared" ca="1" si="9"/>
        <v>5</v>
      </c>
      <c r="P6" t="str">
        <f t="shared" ca="1" si="10"/>
        <v>Zuordnung ist proportional</v>
      </c>
      <c r="Q6">
        <f t="shared" ca="1" si="11"/>
        <v>2</v>
      </c>
      <c r="R6">
        <f t="shared" ca="1" si="11"/>
        <v>3</v>
      </c>
      <c r="S6">
        <f t="shared" ca="1" si="11"/>
        <v>4</v>
      </c>
      <c r="T6">
        <f t="shared" ca="1" si="11"/>
        <v>2</v>
      </c>
    </row>
    <row r="7" spans="1:20" x14ac:dyDescent="0.2">
      <c r="B7">
        <f t="shared" ca="1" si="0"/>
        <v>24</v>
      </c>
      <c r="C7" s="12">
        <f t="shared" ca="1" si="1"/>
        <v>3</v>
      </c>
      <c r="D7" s="12">
        <v>1</v>
      </c>
      <c r="E7" s="12">
        <f t="shared" ca="1" si="2"/>
        <v>3</v>
      </c>
      <c r="F7" s="12">
        <v>3</v>
      </c>
      <c r="G7" s="12">
        <f t="shared" ca="1" si="3"/>
        <v>9</v>
      </c>
      <c r="H7" s="12">
        <v>4</v>
      </c>
      <c r="I7" s="12">
        <f t="shared" ca="1" si="4"/>
        <v>12</v>
      </c>
      <c r="J7" s="12">
        <v>6</v>
      </c>
      <c r="K7" s="12">
        <f t="shared" ca="1" si="5"/>
        <v>18</v>
      </c>
      <c r="L7" s="12">
        <f t="shared" ca="1" si="6"/>
        <v>3</v>
      </c>
      <c r="M7" s="12">
        <f t="shared" ca="1" si="7"/>
        <v>3</v>
      </c>
      <c r="N7" s="12">
        <f t="shared" ca="1" si="8"/>
        <v>3</v>
      </c>
      <c r="O7">
        <f t="shared" ca="1" si="9"/>
        <v>3</v>
      </c>
      <c r="P7" t="str">
        <f t="shared" ca="1" si="10"/>
        <v>Zuordnung ist proportional</v>
      </c>
      <c r="Q7">
        <f t="shared" ca="1" si="11"/>
        <v>2</v>
      </c>
      <c r="R7">
        <f t="shared" ca="1" si="11"/>
        <v>5</v>
      </c>
      <c r="S7">
        <f t="shared" ca="1" si="11"/>
        <v>3</v>
      </c>
      <c r="T7">
        <f t="shared" ca="1" si="11"/>
        <v>1</v>
      </c>
    </row>
    <row r="8" spans="1:20" x14ac:dyDescent="0.2">
      <c r="B8">
        <f t="shared" ca="1" si="0"/>
        <v>28</v>
      </c>
      <c r="C8" s="12">
        <f t="shared" ca="1" si="1"/>
        <v>1</v>
      </c>
      <c r="D8" s="12">
        <v>1</v>
      </c>
      <c r="E8" s="12">
        <f t="shared" ca="1" si="2"/>
        <v>1</v>
      </c>
      <c r="F8" s="12">
        <v>2</v>
      </c>
      <c r="G8" s="12">
        <f t="shared" ca="1" si="3"/>
        <v>2</v>
      </c>
      <c r="H8" s="12">
        <v>4</v>
      </c>
      <c r="I8" s="12">
        <f t="shared" ca="1" si="4"/>
        <v>4</v>
      </c>
      <c r="J8" s="12">
        <v>6</v>
      </c>
      <c r="K8" s="12">
        <f t="shared" ca="1" si="5"/>
        <v>6</v>
      </c>
      <c r="L8" s="12">
        <f t="shared" ca="1" si="6"/>
        <v>1</v>
      </c>
      <c r="M8" s="12">
        <f t="shared" ca="1" si="7"/>
        <v>1</v>
      </c>
      <c r="N8" s="12">
        <f t="shared" ca="1" si="8"/>
        <v>1</v>
      </c>
      <c r="O8">
        <f t="shared" ca="1" si="9"/>
        <v>1</v>
      </c>
      <c r="P8" t="str">
        <f t="shared" ca="1" si="10"/>
        <v>Zuordnung ist proportional</v>
      </c>
      <c r="Q8">
        <f t="shared" ca="1" si="11"/>
        <v>3</v>
      </c>
      <c r="R8">
        <f t="shared" ca="1" si="11"/>
        <v>5</v>
      </c>
      <c r="S8">
        <f t="shared" ca="1" si="11"/>
        <v>3</v>
      </c>
      <c r="T8">
        <f t="shared" ca="1" si="11"/>
        <v>1</v>
      </c>
    </row>
    <row r="9" spans="1:20" x14ac:dyDescent="0.2">
      <c r="B9">
        <f t="shared" ca="1" si="0"/>
        <v>32</v>
      </c>
      <c r="C9" s="12">
        <f t="shared" ca="1" si="1"/>
        <v>1</v>
      </c>
      <c r="D9" s="12">
        <v>1</v>
      </c>
      <c r="E9" s="12">
        <f t="shared" ca="1" si="2"/>
        <v>1</v>
      </c>
      <c r="F9" s="12">
        <v>2.5</v>
      </c>
      <c r="G9" s="12">
        <f t="shared" ca="1" si="3"/>
        <v>2.5</v>
      </c>
      <c r="H9" s="12">
        <v>5</v>
      </c>
      <c r="I9" s="12">
        <f t="shared" ca="1" si="4"/>
        <v>5.8</v>
      </c>
      <c r="J9" s="12">
        <v>7</v>
      </c>
      <c r="K9" s="12">
        <f t="shared" ca="1" si="5"/>
        <v>7</v>
      </c>
      <c r="L9" s="12">
        <f t="shared" ca="1" si="6"/>
        <v>1</v>
      </c>
      <c r="M9" s="12">
        <f t="shared" ca="1" si="7"/>
        <v>1</v>
      </c>
      <c r="N9" s="12">
        <f t="shared" ca="1" si="8"/>
        <v>1.1599999999999999</v>
      </c>
      <c r="O9">
        <f t="shared" ca="1" si="9"/>
        <v>1</v>
      </c>
      <c r="P9" t="str">
        <f t="shared" ca="1" si="10"/>
        <v>Zuordnung ist nicht proportional</v>
      </c>
      <c r="Q9">
        <f t="shared" ca="1" si="11"/>
        <v>2</v>
      </c>
      <c r="R9">
        <f t="shared" ca="1" si="11"/>
        <v>2</v>
      </c>
      <c r="S9">
        <f t="shared" ca="1" si="11"/>
        <v>0</v>
      </c>
      <c r="T9">
        <f t="shared" ca="1" si="11"/>
        <v>5</v>
      </c>
    </row>
    <row r="10" spans="1:20" x14ac:dyDescent="0.2">
      <c r="B10">
        <f t="shared" ca="1" si="0"/>
        <v>36</v>
      </c>
      <c r="C10" s="12">
        <f t="shared" ca="1" si="1"/>
        <v>10</v>
      </c>
      <c r="D10" s="12">
        <v>0.5</v>
      </c>
      <c r="E10" s="12">
        <f t="shared" ca="1" si="2"/>
        <v>5</v>
      </c>
      <c r="F10" s="12">
        <v>1</v>
      </c>
      <c r="G10" s="12">
        <f t="shared" ca="1" si="3"/>
        <v>10</v>
      </c>
      <c r="H10" s="12">
        <v>1.5</v>
      </c>
      <c r="I10" s="12">
        <f t="shared" ca="1" si="4"/>
        <v>15</v>
      </c>
      <c r="J10" s="12">
        <v>2</v>
      </c>
      <c r="K10" s="12">
        <f t="shared" ca="1" si="5"/>
        <v>20</v>
      </c>
      <c r="L10" s="12">
        <f t="shared" ca="1" si="6"/>
        <v>10</v>
      </c>
      <c r="M10" s="12">
        <f t="shared" ca="1" si="7"/>
        <v>10</v>
      </c>
      <c r="N10" s="12">
        <f t="shared" ca="1" si="8"/>
        <v>10</v>
      </c>
      <c r="O10">
        <f t="shared" ca="1" si="9"/>
        <v>10</v>
      </c>
      <c r="P10" t="str">
        <f t="shared" ca="1" si="10"/>
        <v>Zuordnung ist proportional</v>
      </c>
      <c r="Q10">
        <f t="shared" ca="1" si="11"/>
        <v>1</v>
      </c>
      <c r="R10">
        <f t="shared" ca="1" si="11"/>
        <v>1</v>
      </c>
      <c r="S10">
        <f t="shared" ca="1" si="11"/>
        <v>5</v>
      </c>
      <c r="T10">
        <f t="shared" ca="1" si="11"/>
        <v>4</v>
      </c>
    </row>
    <row r="11" spans="1:20" x14ac:dyDescent="0.2">
      <c r="B11">
        <f t="shared" ca="1" si="0"/>
        <v>3</v>
      </c>
      <c r="C11" s="12">
        <f t="shared" ca="1" si="1"/>
        <v>5</v>
      </c>
      <c r="D11" s="12">
        <v>1</v>
      </c>
      <c r="E11" s="12">
        <f t="shared" ca="1" si="2"/>
        <v>5</v>
      </c>
      <c r="F11" s="12">
        <v>2</v>
      </c>
      <c r="G11" s="12">
        <f t="shared" ca="1" si="3"/>
        <v>10</v>
      </c>
      <c r="H11" s="12">
        <v>3</v>
      </c>
      <c r="I11" s="12">
        <f t="shared" ca="1" si="4"/>
        <v>15</v>
      </c>
      <c r="J11" s="12">
        <v>4</v>
      </c>
      <c r="K11" s="12">
        <f t="shared" ca="1" si="5"/>
        <v>20</v>
      </c>
      <c r="L11" s="12">
        <f t="shared" ca="1" si="6"/>
        <v>5</v>
      </c>
      <c r="M11" s="12">
        <f t="shared" ca="1" si="7"/>
        <v>5</v>
      </c>
      <c r="N11" s="12">
        <f t="shared" ca="1" si="8"/>
        <v>5</v>
      </c>
      <c r="O11">
        <f t="shared" ca="1" si="9"/>
        <v>5</v>
      </c>
      <c r="P11" t="str">
        <f t="shared" ca="1" si="10"/>
        <v>Zuordnung ist proportional</v>
      </c>
      <c r="Q11">
        <f t="shared" ca="1" si="11"/>
        <v>5</v>
      </c>
      <c r="R11">
        <f t="shared" ca="1" si="11"/>
        <v>2</v>
      </c>
      <c r="S11">
        <f t="shared" ca="1" si="11"/>
        <v>3</v>
      </c>
      <c r="T11">
        <f t="shared" ca="1" si="11"/>
        <v>4</v>
      </c>
    </row>
    <row r="12" spans="1:20" x14ac:dyDescent="0.2">
      <c r="B12">
        <f t="shared" ca="1" si="0"/>
        <v>7</v>
      </c>
      <c r="C12" s="12">
        <f t="shared" ca="1" si="1"/>
        <v>1</v>
      </c>
      <c r="D12" s="12">
        <v>1</v>
      </c>
      <c r="E12" s="12">
        <f t="shared" ca="1" si="2"/>
        <v>1</v>
      </c>
      <c r="F12" s="12">
        <v>1.5</v>
      </c>
      <c r="G12" s="12">
        <f t="shared" ca="1" si="3"/>
        <v>1.5</v>
      </c>
      <c r="H12" s="12">
        <v>2</v>
      </c>
      <c r="I12" s="12">
        <f t="shared" ca="1" si="4"/>
        <v>2</v>
      </c>
      <c r="J12" s="12">
        <v>2.5</v>
      </c>
      <c r="K12" s="12">
        <f t="shared" ca="1" si="5"/>
        <v>2.5</v>
      </c>
      <c r="L12" s="12">
        <f t="shared" ca="1" si="6"/>
        <v>1</v>
      </c>
      <c r="M12" s="12">
        <f t="shared" ca="1" si="7"/>
        <v>1</v>
      </c>
      <c r="N12" s="12">
        <f t="shared" ca="1" si="8"/>
        <v>1</v>
      </c>
      <c r="O12">
        <f t="shared" ca="1" si="9"/>
        <v>1</v>
      </c>
      <c r="P12" t="str">
        <f t="shared" ca="1" si="10"/>
        <v>Zuordnung ist proportional</v>
      </c>
      <c r="Q12">
        <f t="shared" ca="1" si="11"/>
        <v>3</v>
      </c>
      <c r="R12">
        <f t="shared" ca="1" si="11"/>
        <v>4</v>
      </c>
      <c r="S12">
        <f t="shared" ca="1" si="11"/>
        <v>3</v>
      </c>
      <c r="T12">
        <f t="shared" ca="1" si="11"/>
        <v>4</v>
      </c>
    </row>
    <row r="13" spans="1:20" x14ac:dyDescent="0.2">
      <c r="B13">
        <f t="shared" ca="1" si="0"/>
        <v>11</v>
      </c>
      <c r="C13" s="12">
        <f t="shared" ca="1" si="1"/>
        <v>4</v>
      </c>
      <c r="D13" s="12">
        <v>0.5</v>
      </c>
      <c r="E13" s="12">
        <f t="shared" ca="1" si="2"/>
        <v>2</v>
      </c>
      <c r="F13" s="12">
        <v>1.5</v>
      </c>
      <c r="G13" s="12">
        <f t="shared" ca="1" si="3"/>
        <v>6</v>
      </c>
      <c r="H13" s="12">
        <v>2</v>
      </c>
      <c r="I13" s="12">
        <f t="shared" ca="1" si="4"/>
        <v>8</v>
      </c>
      <c r="J13" s="12">
        <v>4</v>
      </c>
      <c r="K13" s="12">
        <f t="shared" ca="1" si="5"/>
        <v>16</v>
      </c>
      <c r="L13" s="12">
        <f t="shared" ca="1" si="6"/>
        <v>4</v>
      </c>
      <c r="M13" s="12">
        <f t="shared" ca="1" si="7"/>
        <v>4</v>
      </c>
      <c r="N13" s="12">
        <f t="shared" ca="1" si="8"/>
        <v>4</v>
      </c>
      <c r="O13">
        <f t="shared" ca="1" si="9"/>
        <v>4</v>
      </c>
      <c r="P13" t="str">
        <f t="shared" ca="1" si="10"/>
        <v>Zuordnung ist proportional</v>
      </c>
      <c r="Q13">
        <f t="shared" ca="1" si="11"/>
        <v>4</v>
      </c>
      <c r="R13">
        <f t="shared" ca="1" si="11"/>
        <v>4</v>
      </c>
      <c r="S13">
        <f t="shared" ca="1" si="11"/>
        <v>4</v>
      </c>
      <c r="T13">
        <f t="shared" ca="1" si="11"/>
        <v>4</v>
      </c>
    </row>
    <row r="14" spans="1:20" x14ac:dyDescent="0.2">
      <c r="B14">
        <f t="shared" ca="1" si="0"/>
        <v>15</v>
      </c>
      <c r="C14" s="12">
        <f t="shared" ca="1" si="1"/>
        <v>10</v>
      </c>
      <c r="D14" s="12">
        <v>1</v>
      </c>
      <c r="E14" s="12">
        <f t="shared" ca="1" si="2"/>
        <v>10</v>
      </c>
      <c r="F14" s="12">
        <v>2</v>
      </c>
      <c r="G14" s="12">
        <f t="shared" ca="1" si="3"/>
        <v>20</v>
      </c>
      <c r="H14" s="12">
        <v>5</v>
      </c>
      <c r="I14" s="12">
        <f t="shared" ca="1" si="4"/>
        <v>50</v>
      </c>
      <c r="J14" s="12">
        <v>7</v>
      </c>
      <c r="K14" s="12">
        <f t="shared" ca="1" si="5"/>
        <v>70</v>
      </c>
      <c r="L14" s="12">
        <f t="shared" ca="1" si="6"/>
        <v>10</v>
      </c>
      <c r="M14" s="12">
        <f t="shared" ca="1" si="7"/>
        <v>10</v>
      </c>
      <c r="N14" s="12">
        <f t="shared" ca="1" si="8"/>
        <v>10</v>
      </c>
      <c r="O14">
        <f t="shared" ca="1" si="9"/>
        <v>10</v>
      </c>
      <c r="P14" t="str">
        <f t="shared" ca="1" si="10"/>
        <v>Zuordnung ist proportional</v>
      </c>
      <c r="Q14">
        <f t="shared" ca="1" si="11"/>
        <v>1</v>
      </c>
      <c r="R14">
        <f t="shared" ca="1" si="11"/>
        <v>5</v>
      </c>
      <c r="S14">
        <f t="shared" ca="1" si="11"/>
        <v>5</v>
      </c>
      <c r="T14">
        <f t="shared" ca="1" si="11"/>
        <v>2</v>
      </c>
    </row>
    <row r="15" spans="1:20" x14ac:dyDescent="0.2">
      <c r="B15">
        <f t="shared" ca="1" si="0"/>
        <v>19</v>
      </c>
      <c r="C15" s="12">
        <f t="shared" ca="1" si="1"/>
        <v>6</v>
      </c>
      <c r="D15" s="12">
        <v>1</v>
      </c>
      <c r="E15" s="12">
        <f t="shared" ca="1" si="2"/>
        <v>6</v>
      </c>
      <c r="F15" s="12">
        <v>3</v>
      </c>
      <c r="G15" s="12">
        <f t="shared" ca="1" si="3"/>
        <v>18</v>
      </c>
      <c r="H15" s="12">
        <v>4</v>
      </c>
      <c r="I15" s="12">
        <f t="shared" ca="1" si="4"/>
        <v>24</v>
      </c>
      <c r="J15" s="12">
        <v>6</v>
      </c>
      <c r="K15" s="12">
        <f t="shared" ca="1" si="5"/>
        <v>36</v>
      </c>
      <c r="L15" s="12">
        <f t="shared" ca="1" si="6"/>
        <v>6</v>
      </c>
      <c r="M15" s="12">
        <f t="shared" ca="1" si="7"/>
        <v>6</v>
      </c>
      <c r="N15" s="12">
        <f t="shared" ca="1" si="8"/>
        <v>6</v>
      </c>
      <c r="O15">
        <f t="shared" ca="1" si="9"/>
        <v>6</v>
      </c>
      <c r="P15" t="str">
        <f t="shared" ca="1" si="10"/>
        <v>Zuordnung ist proportional</v>
      </c>
      <c r="Q15">
        <f t="shared" ca="1" si="11"/>
        <v>4</v>
      </c>
      <c r="R15">
        <f t="shared" ca="1" si="11"/>
        <v>5</v>
      </c>
      <c r="S15">
        <f t="shared" ca="1" si="11"/>
        <v>3</v>
      </c>
      <c r="T15">
        <f t="shared" ca="1" si="11"/>
        <v>1</v>
      </c>
    </row>
    <row r="16" spans="1:20" x14ac:dyDescent="0.2">
      <c r="B16">
        <f t="shared" ca="1" si="0"/>
        <v>23</v>
      </c>
      <c r="C16" s="12">
        <f t="shared" ca="1" si="1"/>
        <v>3</v>
      </c>
      <c r="D16" s="12">
        <v>1</v>
      </c>
      <c r="E16" s="12">
        <f t="shared" ca="1" si="2"/>
        <v>3</v>
      </c>
      <c r="F16" s="12">
        <v>2</v>
      </c>
      <c r="G16" s="12">
        <f t="shared" ca="1" si="3"/>
        <v>6</v>
      </c>
      <c r="H16" s="12">
        <v>4</v>
      </c>
      <c r="I16" s="12">
        <f t="shared" ca="1" si="4"/>
        <v>12</v>
      </c>
      <c r="J16" s="12">
        <v>6</v>
      </c>
      <c r="K16" s="12">
        <f t="shared" ca="1" si="5"/>
        <v>18.899999999999999</v>
      </c>
      <c r="L16" s="12">
        <f t="shared" ca="1" si="6"/>
        <v>3</v>
      </c>
      <c r="M16" s="12">
        <f t="shared" ca="1" si="7"/>
        <v>3</v>
      </c>
      <c r="N16" s="12">
        <f t="shared" ca="1" si="8"/>
        <v>3</v>
      </c>
      <c r="O16">
        <f t="shared" ca="1" si="9"/>
        <v>3.15</v>
      </c>
      <c r="P16" t="str">
        <f t="shared" ca="1" si="10"/>
        <v>Zuordnung ist nicht proportional</v>
      </c>
      <c r="Q16">
        <f t="shared" ca="1" si="11"/>
        <v>2</v>
      </c>
      <c r="R16">
        <f t="shared" ca="1" si="11"/>
        <v>5</v>
      </c>
      <c r="S16">
        <f t="shared" ca="1" si="11"/>
        <v>5</v>
      </c>
      <c r="T16">
        <f t="shared" ca="1" si="11"/>
        <v>0</v>
      </c>
    </row>
    <row r="17" spans="2:20" x14ac:dyDescent="0.2">
      <c r="B17">
        <f t="shared" ca="1" si="0"/>
        <v>27</v>
      </c>
      <c r="C17" s="12">
        <f t="shared" ca="1" si="1"/>
        <v>4</v>
      </c>
      <c r="D17" s="12">
        <v>1</v>
      </c>
      <c r="E17" s="12">
        <f t="shared" ca="1" si="2"/>
        <v>4</v>
      </c>
      <c r="F17" s="12">
        <v>2.5</v>
      </c>
      <c r="G17" s="12">
        <f t="shared" ca="1" si="3"/>
        <v>10</v>
      </c>
      <c r="H17" s="12">
        <v>5</v>
      </c>
      <c r="I17" s="12">
        <f t="shared" ca="1" si="4"/>
        <v>20</v>
      </c>
      <c r="J17" s="12">
        <v>7</v>
      </c>
      <c r="K17" s="12">
        <f t="shared" ca="1" si="5"/>
        <v>28</v>
      </c>
      <c r="L17" s="12">
        <f t="shared" ca="1" si="6"/>
        <v>4</v>
      </c>
      <c r="M17" s="12">
        <f t="shared" ca="1" si="7"/>
        <v>4</v>
      </c>
      <c r="N17" s="12">
        <f t="shared" ca="1" si="8"/>
        <v>4</v>
      </c>
      <c r="O17">
        <f t="shared" ca="1" si="9"/>
        <v>4</v>
      </c>
      <c r="P17" t="str">
        <f t="shared" ca="1" si="10"/>
        <v>Zuordnung ist proportional</v>
      </c>
      <c r="Q17">
        <f t="shared" ca="1" si="11"/>
        <v>4</v>
      </c>
      <c r="R17">
        <f t="shared" ca="1" si="11"/>
        <v>5</v>
      </c>
      <c r="S17">
        <f t="shared" ca="1" si="11"/>
        <v>3</v>
      </c>
      <c r="T17">
        <f t="shared" ca="1" si="11"/>
        <v>4</v>
      </c>
    </row>
    <row r="18" spans="2:20" x14ac:dyDescent="0.2">
      <c r="B18">
        <f t="shared" ca="1" si="0"/>
        <v>31</v>
      </c>
      <c r="C18" s="12">
        <f t="shared" ca="1" si="1"/>
        <v>8</v>
      </c>
      <c r="D18" s="12">
        <v>0.5</v>
      </c>
      <c r="E18" s="12">
        <f t="shared" ca="1" si="2"/>
        <v>4</v>
      </c>
      <c r="F18" s="12">
        <v>1</v>
      </c>
      <c r="G18" s="12">
        <f t="shared" ca="1" si="3"/>
        <v>8</v>
      </c>
      <c r="H18" s="12">
        <v>1.5</v>
      </c>
      <c r="I18" s="12">
        <f t="shared" ca="1" si="4"/>
        <v>12</v>
      </c>
      <c r="J18" s="12">
        <v>2</v>
      </c>
      <c r="K18" s="12">
        <f t="shared" ca="1" si="5"/>
        <v>16</v>
      </c>
      <c r="L18" s="12">
        <f t="shared" ca="1" si="6"/>
        <v>8</v>
      </c>
      <c r="M18" s="12">
        <f t="shared" ca="1" si="7"/>
        <v>8</v>
      </c>
      <c r="N18" s="12">
        <f t="shared" ca="1" si="8"/>
        <v>8</v>
      </c>
      <c r="O18">
        <f t="shared" ca="1" si="9"/>
        <v>8</v>
      </c>
      <c r="P18" t="str">
        <f t="shared" ca="1" si="10"/>
        <v>Zuordnung ist proportional</v>
      </c>
      <c r="Q18">
        <f t="shared" ca="1" si="11"/>
        <v>1</v>
      </c>
      <c r="R18">
        <f t="shared" ca="1" si="11"/>
        <v>2</v>
      </c>
      <c r="S18">
        <f t="shared" ca="1" si="11"/>
        <v>3</v>
      </c>
      <c r="T18">
        <f t="shared" ca="1" si="11"/>
        <v>2</v>
      </c>
    </row>
    <row r="19" spans="2:20" x14ac:dyDescent="0.2">
      <c r="B19">
        <f t="shared" ca="1" si="0"/>
        <v>35</v>
      </c>
      <c r="C19" s="12">
        <f t="shared" ca="1" si="1"/>
        <v>9</v>
      </c>
      <c r="D19" s="12">
        <v>1</v>
      </c>
      <c r="E19" s="12">
        <f t="shared" ca="1" si="2"/>
        <v>9</v>
      </c>
      <c r="F19" s="12">
        <v>2</v>
      </c>
      <c r="G19" s="12">
        <f t="shared" ca="1" si="3"/>
        <v>18</v>
      </c>
      <c r="H19" s="12">
        <v>3</v>
      </c>
      <c r="I19" s="12">
        <f t="shared" ca="1" si="4"/>
        <v>27</v>
      </c>
      <c r="J19" s="12">
        <v>4</v>
      </c>
      <c r="K19" s="12">
        <f t="shared" ca="1" si="5"/>
        <v>36</v>
      </c>
      <c r="L19" s="12">
        <f t="shared" ca="1" si="6"/>
        <v>9</v>
      </c>
      <c r="M19" s="12">
        <f t="shared" ca="1" si="7"/>
        <v>9</v>
      </c>
      <c r="N19" s="12">
        <f t="shared" ca="1" si="8"/>
        <v>9</v>
      </c>
      <c r="O19">
        <f t="shared" ca="1" si="9"/>
        <v>9</v>
      </c>
      <c r="P19" t="str">
        <f t="shared" ca="1" si="10"/>
        <v>Zuordnung ist proportional</v>
      </c>
      <c r="Q19">
        <f t="shared" ca="1" si="11"/>
        <v>5</v>
      </c>
      <c r="R19">
        <f t="shared" ca="1" si="11"/>
        <v>1</v>
      </c>
      <c r="S19">
        <f t="shared" ca="1" si="11"/>
        <v>2</v>
      </c>
      <c r="T19">
        <f t="shared" ca="1" si="11"/>
        <v>3</v>
      </c>
    </row>
    <row r="20" spans="2:20" x14ac:dyDescent="0.2">
      <c r="B20">
        <f t="shared" ca="1" si="0"/>
        <v>2</v>
      </c>
      <c r="C20" s="12">
        <f t="shared" ca="1" si="1"/>
        <v>3</v>
      </c>
      <c r="D20" s="12">
        <v>1</v>
      </c>
      <c r="E20" s="12">
        <f t="shared" ca="1" si="2"/>
        <v>3</v>
      </c>
      <c r="F20" s="12">
        <v>1.5</v>
      </c>
      <c r="G20" s="12">
        <f t="shared" ca="1" si="3"/>
        <v>4.5</v>
      </c>
      <c r="H20" s="12">
        <v>2</v>
      </c>
      <c r="I20" s="12">
        <f t="shared" ca="1" si="4"/>
        <v>6</v>
      </c>
      <c r="J20" s="12">
        <v>2.5</v>
      </c>
      <c r="K20" s="12">
        <f t="shared" ca="1" si="5"/>
        <v>9.4</v>
      </c>
      <c r="L20" s="12">
        <f t="shared" ca="1" si="6"/>
        <v>3</v>
      </c>
      <c r="M20" s="12">
        <f t="shared" ca="1" si="7"/>
        <v>3</v>
      </c>
      <c r="N20" s="12">
        <f t="shared" ca="1" si="8"/>
        <v>3</v>
      </c>
      <c r="O20">
        <f t="shared" ca="1" si="9"/>
        <v>3.76</v>
      </c>
      <c r="P20" t="str">
        <f t="shared" ca="1" si="10"/>
        <v>Zuordnung ist nicht proportional</v>
      </c>
      <c r="Q20">
        <f t="shared" ca="1" si="11"/>
        <v>3</v>
      </c>
      <c r="R20">
        <f t="shared" ca="1" si="11"/>
        <v>4</v>
      </c>
      <c r="S20">
        <f t="shared" ca="1" si="11"/>
        <v>4</v>
      </c>
      <c r="T20">
        <f t="shared" ca="1" si="11"/>
        <v>0</v>
      </c>
    </row>
    <row r="21" spans="2:20" x14ac:dyDescent="0.2">
      <c r="B21">
        <f t="shared" ca="1" si="0"/>
        <v>6</v>
      </c>
      <c r="C21" s="12">
        <f t="shared" ca="1" si="1"/>
        <v>8</v>
      </c>
      <c r="D21" s="12">
        <v>0.5</v>
      </c>
      <c r="E21" s="12">
        <f t="shared" ca="1" si="2"/>
        <v>4</v>
      </c>
      <c r="F21" s="12">
        <v>1.5</v>
      </c>
      <c r="G21" s="12">
        <f t="shared" ca="1" si="3"/>
        <v>12</v>
      </c>
      <c r="H21" s="12">
        <v>2</v>
      </c>
      <c r="I21" s="12">
        <f t="shared" ca="1" si="4"/>
        <v>16</v>
      </c>
      <c r="J21" s="12">
        <v>4</v>
      </c>
      <c r="K21" s="12">
        <f t="shared" ca="1" si="5"/>
        <v>32</v>
      </c>
      <c r="L21" s="12">
        <f t="shared" ca="1" si="6"/>
        <v>8</v>
      </c>
      <c r="M21" s="12">
        <f t="shared" ca="1" si="7"/>
        <v>8</v>
      </c>
      <c r="N21" s="12">
        <f t="shared" ca="1" si="8"/>
        <v>8</v>
      </c>
      <c r="O21">
        <f t="shared" ca="1" si="9"/>
        <v>8</v>
      </c>
      <c r="P21" t="str">
        <f t="shared" ca="1" si="10"/>
        <v>Zuordnung ist proportional</v>
      </c>
      <c r="Q21">
        <f t="shared" ca="1" si="11"/>
        <v>4</v>
      </c>
      <c r="R21">
        <f t="shared" ca="1" si="11"/>
        <v>1</v>
      </c>
      <c r="S21">
        <f t="shared" ca="1" si="11"/>
        <v>4</v>
      </c>
      <c r="T21">
        <f t="shared" ca="1" si="11"/>
        <v>4</v>
      </c>
    </row>
    <row r="22" spans="2:20" x14ac:dyDescent="0.2">
      <c r="B22">
        <f t="shared" ca="1" si="0"/>
        <v>10</v>
      </c>
      <c r="C22" s="12">
        <f t="shared" ca="1" si="1"/>
        <v>1</v>
      </c>
      <c r="D22" s="12">
        <v>1</v>
      </c>
      <c r="E22" s="12">
        <f t="shared" ca="1" si="2"/>
        <v>1</v>
      </c>
      <c r="F22" s="12">
        <v>2</v>
      </c>
      <c r="G22" s="12">
        <f t="shared" ca="1" si="3"/>
        <v>2</v>
      </c>
      <c r="H22" s="12">
        <v>5</v>
      </c>
      <c r="I22" s="12">
        <f t="shared" ca="1" si="4"/>
        <v>5</v>
      </c>
      <c r="J22" s="12">
        <v>7</v>
      </c>
      <c r="K22" s="12">
        <f t="shared" ca="1" si="5"/>
        <v>7</v>
      </c>
      <c r="L22" s="12">
        <f t="shared" ca="1" si="6"/>
        <v>1</v>
      </c>
      <c r="M22" s="12">
        <f t="shared" ca="1" si="7"/>
        <v>1</v>
      </c>
      <c r="N22" s="12">
        <f t="shared" ca="1" si="8"/>
        <v>1</v>
      </c>
      <c r="O22">
        <f t="shared" ca="1" si="9"/>
        <v>1</v>
      </c>
      <c r="P22" t="str">
        <f t="shared" ca="1" si="10"/>
        <v>Zuordnung ist proportional</v>
      </c>
      <c r="Q22">
        <f t="shared" ca="1" si="11"/>
        <v>4</v>
      </c>
      <c r="R22">
        <f t="shared" ca="1" si="11"/>
        <v>3</v>
      </c>
      <c r="S22">
        <f t="shared" ca="1" si="11"/>
        <v>4</v>
      </c>
      <c r="T22">
        <f t="shared" ca="1" si="11"/>
        <v>5</v>
      </c>
    </row>
    <row r="23" spans="2:20" x14ac:dyDescent="0.2">
      <c r="B23">
        <f t="shared" ca="1" si="0"/>
        <v>14</v>
      </c>
      <c r="C23" s="12">
        <f t="shared" ca="1" si="1"/>
        <v>10</v>
      </c>
      <c r="D23" s="12">
        <v>1</v>
      </c>
      <c r="E23" s="12">
        <f t="shared" ca="1" si="2"/>
        <v>10.9</v>
      </c>
      <c r="F23" s="12">
        <v>3</v>
      </c>
      <c r="G23" s="12">
        <f t="shared" ca="1" si="3"/>
        <v>30</v>
      </c>
      <c r="H23" s="12">
        <v>4</v>
      </c>
      <c r="I23" s="12">
        <f t="shared" ca="1" si="4"/>
        <v>40</v>
      </c>
      <c r="J23" s="12">
        <v>6</v>
      </c>
      <c r="K23" s="12">
        <f t="shared" ca="1" si="5"/>
        <v>60</v>
      </c>
      <c r="L23" s="12">
        <f t="shared" ca="1" si="6"/>
        <v>10.9</v>
      </c>
      <c r="M23" s="12">
        <f t="shared" ca="1" si="7"/>
        <v>10</v>
      </c>
      <c r="N23" s="12">
        <f t="shared" ca="1" si="8"/>
        <v>10</v>
      </c>
      <c r="O23">
        <f t="shared" ca="1" si="9"/>
        <v>10</v>
      </c>
      <c r="P23" t="str">
        <f t="shared" ca="1" si="10"/>
        <v>Zuordnung ist nicht proportional</v>
      </c>
      <c r="Q23">
        <f t="shared" ca="1" si="11"/>
        <v>0</v>
      </c>
      <c r="R23">
        <f t="shared" ca="1" si="11"/>
        <v>4</v>
      </c>
      <c r="S23">
        <f t="shared" ca="1" si="11"/>
        <v>2</v>
      </c>
      <c r="T23">
        <f t="shared" ca="1" si="11"/>
        <v>4</v>
      </c>
    </row>
    <row r="24" spans="2:20" x14ac:dyDescent="0.2">
      <c r="B24">
        <f t="shared" ca="1" si="0"/>
        <v>18</v>
      </c>
      <c r="C24" s="12">
        <f t="shared" ca="1" si="1"/>
        <v>5</v>
      </c>
      <c r="D24" s="12">
        <v>1</v>
      </c>
      <c r="E24" s="12">
        <f t="shared" ca="1" si="2"/>
        <v>5</v>
      </c>
      <c r="F24" s="12">
        <v>2</v>
      </c>
      <c r="G24" s="12">
        <f t="shared" ca="1" si="3"/>
        <v>10</v>
      </c>
      <c r="H24" s="12">
        <v>4</v>
      </c>
      <c r="I24" s="12">
        <f t="shared" ca="1" si="4"/>
        <v>20</v>
      </c>
      <c r="J24" s="12">
        <v>6</v>
      </c>
      <c r="K24" s="12">
        <f t="shared" ca="1" si="5"/>
        <v>30</v>
      </c>
      <c r="L24" s="12">
        <f t="shared" ca="1" si="6"/>
        <v>5</v>
      </c>
      <c r="M24" s="12">
        <f t="shared" ca="1" si="7"/>
        <v>5</v>
      </c>
      <c r="N24" s="12">
        <f t="shared" ca="1" si="8"/>
        <v>5</v>
      </c>
      <c r="O24">
        <f t="shared" ca="1" si="9"/>
        <v>5</v>
      </c>
      <c r="P24" t="str">
        <f t="shared" ca="1" si="10"/>
        <v>Zuordnung ist proportional</v>
      </c>
      <c r="Q24">
        <f t="shared" ca="1" si="11"/>
        <v>3</v>
      </c>
      <c r="R24">
        <f t="shared" ca="1" si="11"/>
        <v>1</v>
      </c>
      <c r="S24">
        <f t="shared" ca="1" si="11"/>
        <v>2</v>
      </c>
      <c r="T24">
        <f t="shared" ca="1" si="11"/>
        <v>4</v>
      </c>
    </row>
    <row r="25" spans="2:20" x14ac:dyDescent="0.2">
      <c r="B25">
        <f t="shared" ca="1" si="0"/>
        <v>22</v>
      </c>
      <c r="C25" s="12">
        <f t="shared" ca="1" si="1"/>
        <v>2</v>
      </c>
      <c r="D25" s="12">
        <v>1</v>
      </c>
      <c r="E25" s="12">
        <f t="shared" ca="1" si="2"/>
        <v>2</v>
      </c>
      <c r="F25" s="12">
        <v>2.5</v>
      </c>
      <c r="G25" s="12">
        <f t="shared" ca="1" si="3"/>
        <v>5</v>
      </c>
      <c r="H25" s="12">
        <v>5</v>
      </c>
      <c r="I25" s="12">
        <f t="shared" ca="1" si="4"/>
        <v>10</v>
      </c>
      <c r="J25" s="12">
        <v>7</v>
      </c>
      <c r="K25" s="12">
        <f t="shared" ca="1" si="5"/>
        <v>14</v>
      </c>
      <c r="L25" s="12">
        <f t="shared" ca="1" si="6"/>
        <v>2</v>
      </c>
      <c r="M25" s="12">
        <f t="shared" ca="1" si="7"/>
        <v>2</v>
      </c>
      <c r="N25" s="12">
        <f t="shared" ca="1" si="8"/>
        <v>2</v>
      </c>
      <c r="O25">
        <f t="shared" ca="1" si="9"/>
        <v>2</v>
      </c>
      <c r="P25" t="str">
        <f t="shared" ca="1" si="10"/>
        <v>Zuordnung ist proportional</v>
      </c>
      <c r="Q25">
        <f t="shared" ca="1" si="11"/>
        <v>2</v>
      </c>
      <c r="R25">
        <f t="shared" ca="1" si="11"/>
        <v>2</v>
      </c>
      <c r="S25">
        <f t="shared" ca="1" si="11"/>
        <v>1</v>
      </c>
      <c r="T25">
        <f t="shared" ca="1" si="11"/>
        <v>2</v>
      </c>
    </row>
    <row r="26" spans="2:20" x14ac:dyDescent="0.2">
      <c r="B26">
        <f t="shared" ca="1" si="0"/>
        <v>26</v>
      </c>
      <c r="C26" s="12">
        <f t="shared" ca="1" si="1"/>
        <v>8</v>
      </c>
      <c r="D26" s="12">
        <v>0.5</v>
      </c>
      <c r="E26" s="12">
        <f t="shared" ca="1" si="2"/>
        <v>4.5</v>
      </c>
      <c r="F26" s="12">
        <v>1</v>
      </c>
      <c r="G26" s="12">
        <f t="shared" ca="1" si="3"/>
        <v>10.7</v>
      </c>
      <c r="H26" s="12">
        <v>1.5</v>
      </c>
      <c r="I26" s="12">
        <f t="shared" ca="1" si="4"/>
        <v>12</v>
      </c>
      <c r="J26" s="12">
        <v>2</v>
      </c>
      <c r="K26" s="12">
        <f t="shared" ca="1" si="5"/>
        <v>16</v>
      </c>
      <c r="L26" s="12">
        <f t="shared" ca="1" si="6"/>
        <v>9</v>
      </c>
      <c r="M26" s="12">
        <f t="shared" ca="1" si="7"/>
        <v>10.7</v>
      </c>
      <c r="N26" s="12">
        <f t="shared" ca="1" si="8"/>
        <v>8</v>
      </c>
      <c r="O26">
        <f t="shared" ca="1" si="9"/>
        <v>8</v>
      </c>
      <c r="P26" t="str">
        <f t="shared" ca="1" si="10"/>
        <v>Zuordnung ist nicht proportional</v>
      </c>
      <c r="Q26">
        <f t="shared" ca="1" si="11"/>
        <v>0</v>
      </c>
      <c r="R26">
        <f t="shared" ca="1" si="11"/>
        <v>0</v>
      </c>
      <c r="S26">
        <f t="shared" ca="1" si="11"/>
        <v>2</v>
      </c>
      <c r="T26">
        <f t="shared" ca="1" si="11"/>
        <v>2</v>
      </c>
    </row>
    <row r="27" spans="2:20" x14ac:dyDescent="0.2">
      <c r="B27">
        <f t="shared" ca="1" si="0"/>
        <v>30</v>
      </c>
      <c r="C27" s="12">
        <f t="shared" ca="1" si="1"/>
        <v>3</v>
      </c>
      <c r="D27" s="12">
        <v>1</v>
      </c>
      <c r="E27" s="12">
        <f t="shared" ca="1" si="2"/>
        <v>3</v>
      </c>
      <c r="F27" s="12">
        <v>2</v>
      </c>
      <c r="G27" s="12">
        <f t="shared" ca="1" si="3"/>
        <v>6</v>
      </c>
      <c r="H27" s="12">
        <v>3</v>
      </c>
      <c r="I27" s="12">
        <f t="shared" ca="1" si="4"/>
        <v>9</v>
      </c>
      <c r="J27" s="12">
        <v>4</v>
      </c>
      <c r="K27" s="12">
        <f t="shared" ca="1" si="5"/>
        <v>12</v>
      </c>
      <c r="L27" s="12">
        <f t="shared" ca="1" si="6"/>
        <v>3</v>
      </c>
      <c r="M27" s="12">
        <f t="shared" ca="1" si="7"/>
        <v>3</v>
      </c>
      <c r="N27" s="12">
        <f t="shared" ca="1" si="8"/>
        <v>3</v>
      </c>
      <c r="O27">
        <f t="shared" ca="1" si="9"/>
        <v>3</v>
      </c>
      <c r="P27" t="str">
        <f t="shared" ca="1" si="10"/>
        <v>Zuordnung ist proportional</v>
      </c>
      <c r="Q27">
        <f t="shared" ca="1" si="11"/>
        <v>3</v>
      </c>
      <c r="R27">
        <f t="shared" ca="1" si="11"/>
        <v>5</v>
      </c>
      <c r="S27">
        <f t="shared" ca="1" si="11"/>
        <v>2</v>
      </c>
      <c r="T27">
        <f t="shared" ca="1" si="11"/>
        <v>4</v>
      </c>
    </row>
    <row r="28" spans="2:20" x14ac:dyDescent="0.2">
      <c r="B28">
        <f t="shared" ca="1" si="0"/>
        <v>34</v>
      </c>
      <c r="C28" s="12">
        <f t="shared" ca="1" si="1"/>
        <v>2</v>
      </c>
      <c r="D28" s="12">
        <v>1</v>
      </c>
      <c r="E28" s="12">
        <f t="shared" ca="1" si="2"/>
        <v>2</v>
      </c>
      <c r="F28" s="12">
        <v>1.5</v>
      </c>
      <c r="G28" s="12">
        <f t="shared" ca="1" si="3"/>
        <v>3</v>
      </c>
      <c r="H28" s="12">
        <v>2</v>
      </c>
      <c r="I28" s="12">
        <f t="shared" ca="1" si="4"/>
        <v>4</v>
      </c>
      <c r="J28" s="12">
        <v>2.5</v>
      </c>
      <c r="K28" s="12">
        <f t="shared" ca="1" si="5"/>
        <v>5</v>
      </c>
      <c r="L28" s="12">
        <f t="shared" ca="1" si="6"/>
        <v>2</v>
      </c>
      <c r="M28" s="12">
        <f t="shared" ca="1" si="7"/>
        <v>2</v>
      </c>
      <c r="N28" s="12">
        <f t="shared" ca="1" si="8"/>
        <v>2</v>
      </c>
      <c r="O28">
        <f t="shared" ca="1" si="9"/>
        <v>2</v>
      </c>
      <c r="P28" t="str">
        <f t="shared" ca="1" si="10"/>
        <v>Zuordnung ist proportional</v>
      </c>
      <c r="Q28">
        <f t="shared" ca="1" si="11"/>
        <v>1</v>
      </c>
      <c r="R28">
        <f t="shared" ca="1" si="11"/>
        <v>2</v>
      </c>
      <c r="S28">
        <f t="shared" ca="1" si="11"/>
        <v>4</v>
      </c>
      <c r="T28">
        <f t="shared" ca="1" si="11"/>
        <v>2</v>
      </c>
    </row>
    <row r="29" spans="2:20" x14ac:dyDescent="0.2">
      <c r="B29">
        <f t="shared" ca="1" si="0"/>
        <v>1</v>
      </c>
      <c r="C29" s="12">
        <f t="shared" ca="1" si="1"/>
        <v>9</v>
      </c>
      <c r="D29" s="12">
        <v>0.5</v>
      </c>
      <c r="E29" s="12">
        <f t="shared" ca="1" si="2"/>
        <v>4.5</v>
      </c>
      <c r="F29" s="12">
        <v>1.5</v>
      </c>
      <c r="G29" s="12">
        <f t="shared" ca="1" si="3"/>
        <v>13.5</v>
      </c>
      <c r="H29" s="12">
        <v>2</v>
      </c>
      <c r="I29" s="12">
        <f t="shared" ca="1" si="4"/>
        <v>18</v>
      </c>
      <c r="J29" s="12">
        <v>4</v>
      </c>
      <c r="K29" s="12">
        <f t="shared" ca="1" si="5"/>
        <v>36</v>
      </c>
      <c r="L29" s="12">
        <f t="shared" ca="1" si="6"/>
        <v>9</v>
      </c>
      <c r="M29" s="12">
        <f t="shared" ca="1" si="7"/>
        <v>9</v>
      </c>
      <c r="N29" s="12">
        <f t="shared" ca="1" si="8"/>
        <v>9</v>
      </c>
      <c r="O29">
        <f t="shared" ca="1" si="9"/>
        <v>9</v>
      </c>
      <c r="P29" t="str">
        <f t="shared" ca="1" si="10"/>
        <v>Zuordnung ist proportional</v>
      </c>
      <c r="Q29">
        <f t="shared" ca="1" si="11"/>
        <v>2</v>
      </c>
      <c r="R29">
        <f t="shared" ca="1" si="11"/>
        <v>1</v>
      </c>
      <c r="S29">
        <f t="shared" ca="1" si="11"/>
        <v>3</v>
      </c>
      <c r="T29">
        <f t="shared" ca="1" si="11"/>
        <v>3</v>
      </c>
    </row>
    <row r="30" spans="2:20" x14ac:dyDescent="0.2">
      <c r="B30">
        <f t="shared" ca="1" si="0"/>
        <v>5</v>
      </c>
      <c r="C30" s="12">
        <f t="shared" ca="1" si="1"/>
        <v>9</v>
      </c>
      <c r="D30" s="12">
        <v>1</v>
      </c>
      <c r="E30" s="12">
        <f t="shared" ca="1" si="2"/>
        <v>11.1</v>
      </c>
      <c r="F30" s="12">
        <v>2</v>
      </c>
      <c r="G30" s="12">
        <f t="shared" ca="1" si="3"/>
        <v>18</v>
      </c>
      <c r="H30" s="12">
        <v>5</v>
      </c>
      <c r="I30" s="12">
        <f t="shared" ca="1" si="4"/>
        <v>45</v>
      </c>
      <c r="J30" s="12">
        <v>7</v>
      </c>
      <c r="K30" s="12">
        <f t="shared" ca="1" si="5"/>
        <v>63</v>
      </c>
      <c r="L30" s="12">
        <f t="shared" ca="1" si="6"/>
        <v>11.1</v>
      </c>
      <c r="M30" s="12">
        <f t="shared" ca="1" si="7"/>
        <v>9</v>
      </c>
      <c r="N30" s="12">
        <f t="shared" ca="1" si="8"/>
        <v>9</v>
      </c>
      <c r="O30">
        <f t="shared" ca="1" si="9"/>
        <v>9</v>
      </c>
      <c r="P30" t="str">
        <f t="shared" ca="1" si="10"/>
        <v>Zuordnung ist nicht proportional</v>
      </c>
      <c r="Q30">
        <f t="shared" ca="1" si="11"/>
        <v>0</v>
      </c>
      <c r="R30">
        <f t="shared" ca="1" si="11"/>
        <v>3</v>
      </c>
      <c r="S30">
        <f t="shared" ca="1" si="11"/>
        <v>1</v>
      </c>
      <c r="T30">
        <f t="shared" ca="1" si="11"/>
        <v>3</v>
      </c>
    </row>
    <row r="31" spans="2:20" x14ac:dyDescent="0.2">
      <c r="B31">
        <f t="shared" ca="1" si="0"/>
        <v>9</v>
      </c>
      <c r="C31" s="12">
        <f t="shared" ca="1" si="1"/>
        <v>1</v>
      </c>
      <c r="D31" s="12">
        <v>1</v>
      </c>
      <c r="E31" s="12">
        <f t="shared" ca="1" si="2"/>
        <v>1</v>
      </c>
      <c r="F31" s="12">
        <v>3</v>
      </c>
      <c r="G31" s="12">
        <f t="shared" ca="1" si="3"/>
        <v>3</v>
      </c>
      <c r="H31" s="12">
        <v>4</v>
      </c>
      <c r="I31" s="12">
        <f t="shared" ca="1" si="4"/>
        <v>4</v>
      </c>
      <c r="J31" s="12">
        <v>6</v>
      </c>
      <c r="K31" s="12">
        <f t="shared" ca="1" si="5"/>
        <v>6</v>
      </c>
      <c r="L31" s="12">
        <f t="shared" ca="1" si="6"/>
        <v>1</v>
      </c>
      <c r="M31" s="12">
        <f t="shared" ca="1" si="7"/>
        <v>1</v>
      </c>
      <c r="N31" s="12">
        <f t="shared" ca="1" si="8"/>
        <v>1</v>
      </c>
      <c r="O31">
        <f t="shared" ca="1" si="9"/>
        <v>1</v>
      </c>
      <c r="P31" t="str">
        <f t="shared" ca="1" si="10"/>
        <v>Zuordnung ist proportional</v>
      </c>
      <c r="Q31">
        <f t="shared" ca="1" si="11"/>
        <v>4</v>
      </c>
      <c r="R31">
        <f t="shared" ca="1" si="11"/>
        <v>4</v>
      </c>
      <c r="S31">
        <f t="shared" ca="1" si="11"/>
        <v>1</v>
      </c>
      <c r="T31">
        <f t="shared" ca="1" si="11"/>
        <v>1</v>
      </c>
    </row>
    <row r="32" spans="2:20" x14ac:dyDescent="0.2">
      <c r="B32">
        <f t="shared" ca="1" si="0"/>
        <v>13</v>
      </c>
      <c r="C32" s="12">
        <f t="shared" ca="1" si="1"/>
        <v>3</v>
      </c>
      <c r="D32" s="12">
        <v>1</v>
      </c>
      <c r="E32" s="12">
        <f t="shared" ca="1" si="2"/>
        <v>3</v>
      </c>
      <c r="F32" s="12">
        <v>2</v>
      </c>
      <c r="G32" s="12">
        <f t="shared" ca="1" si="3"/>
        <v>6</v>
      </c>
      <c r="H32" s="12">
        <v>4</v>
      </c>
      <c r="I32" s="12">
        <f t="shared" ca="1" si="4"/>
        <v>12</v>
      </c>
      <c r="J32" s="12">
        <v>6</v>
      </c>
      <c r="K32" s="12">
        <f t="shared" ca="1" si="5"/>
        <v>19.3</v>
      </c>
      <c r="L32" s="12">
        <f t="shared" ca="1" si="6"/>
        <v>3</v>
      </c>
      <c r="M32" s="12">
        <f t="shared" ca="1" si="7"/>
        <v>3</v>
      </c>
      <c r="N32" s="12">
        <f t="shared" ca="1" si="8"/>
        <v>3</v>
      </c>
      <c r="O32">
        <f t="shared" ca="1" si="9"/>
        <v>3.22</v>
      </c>
      <c r="P32" t="str">
        <f t="shared" ca="1" si="10"/>
        <v>Zuordnung ist nicht proportional</v>
      </c>
      <c r="Q32">
        <f t="shared" ca="1" si="11"/>
        <v>1</v>
      </c>
      <c r="R32">
        <f t="shared" ca="1" si="11"/>
        <v>3</v>
      </c>
      <c r="S32">
        <f t="shared" ca="1" si="11"/>
        <v>3</v>
      </c>
      <c r="T32">
        <f t="shared" ca="1" si="11"/>
        <v>0</v>
      </c>
    </row>
    <row r="33" spans="2:20" x14ac:dyDescent="0.2">
      <c r="B33">
        <f t="shared" ca="1" si="0"/>
        <v>17</v>
      </c>
      <c r="C33" s="12">
        <f t="shared" ca="1" si="1"/>
        <v>4</v>
      </c>
      <c r="D33" s="12">
        <v>1</v>
      </c>
      <c r="E33" s="12">
        <f t="shared" ca="1" si="2"/>
        <v>4</v>
      </c>
      <c r="F33" s="12">
        <v>2.5</v>
      </c>
      <c r="G33" s="12">
        <f t="shared" ca="1" si="3"/>
        <v>10</v>
      </c>
      <c r="H33" s="12">
        <v>5</v>
      </c>
      <c r="I33" s="12">
        <f t="shared" ca="1" si="4"/>
        <v>20</v>
      </c>
      <c r="J33" s="12">
        <v>7</v>
      </c>
      <c r="K33" s="12">
        <f t="shared" ca="1" si="5"/>
        <v>28</v>
      </c>
      <c r="L33" s="12">
        <f t="shared" ca="1" si="6"/>
        <v>4</v>
      </c>
      <c r="M33" s="12">
        <f t="shared" ca="1" si="7"/>
        <v>4</v>
      </c>
      <c r="N33" s="12">
        <f t="shared" ca="1" si="8"/>
        <v>4</v>
      </c>
      <c r="O33">
        <f t="shared" ca="1" si="9"/>
        <v>4</v>
      </c>
      <c r="P33" t="str">
        <f t="shared" ca="1" si="10"/>
        <v>Zuordnung ist proportional</v>
      </c>
      <c r="Q33">
        <f t="shared" ca="1" si="11"/>
        <v>1</v>
      </c>
      <c r="R33">
        <f t="shared" ca="1" si="11"/>
        <v>4</v>
      </c>
      <c r="S33">
        <f t="shared" ca="1" si="11"/>
        <v>2</v>
      </c>
      <c r="T33">
        <f t="shared" ca="1" si="11"/>
        <v>5</v>
      </c>
    </row>
    <row r="34" spans="2:20" x14ac:dyDescent="0.2">
      <c r="B34">
        <f t="shared" ca="1" si="0"/>
        <v>21</v>
      </c>
      <c r="C34" s="12">
        <f t="shared" ca="1" si="1"/>
        <v>1</v>
      </c>
      <c r="D34" s="12">
        <v>0.5</v>
      </c>
      <c r="E34" s="12">
        <f t="shared" ca="1" si="2"/>
        <v>0.5</v>
      </c>
      <c r="F34" s="12">
        <v>1</v>
      </c>
      <c r="G34" s="12">
        <f t="shared" ca="1" si="3"/>
        <v>1</v>
      </c>
      <c r="H34" s="12">
        <v>1.5</v>
      </c>
      <c r="I34" s="12">
        <f t="shared" ca="1" si="4"/>
        <v>1.5</v>
      </c>
      <c r="J34" s="12">
        <v>2</v>
      </c>
      <c r="K34" s="12">
        <f t="shared" ca="1" si="5"/>
        <v>2</v>
      </c>
      <c r="L34" s="12">
        <f t="shared" ca="1" si="6"/>
        <v>1</v>
      </c>
      <c r="M34" s="12">
        <f t="shared" ca="1" si="7"/>
        <v>1</v>
      </c>
      <c r="N34" s="12">
        <f t="shared" ca="1" si="8"/>
        <v>1</v>
      </c>
      <c r="O34">
        <f t="shared" ca="1" si="9"/>
        <v>1</v>
      </c>
      <c r="P34" t="str">
        <f t="shared" ca="1" si="10"/>
        <v>Zuordnung ist proportional</v>
      </c>
      <c r="Q34">
        <f t="shared" ca="1" si="11"/>
        <v>3</v>
      </c>
      <c r="R34">
        <f t="shared" ca="1" si="11"/>
        <v>3</v>
      </c>
      <c r="S34">
        <f t="shared" ca="1" si="11"/>
        <v>3</v>
      </c>
      <c r="T34">
        <f t="shared" ca="1" si="11"/>
        <v>1</v>
      </c>
    </row>
    <row r="35" spans="2:20" x14ac:dyDescent="0.2">
      <c r="B35">
        <f t="shared" ca="1" si="0"/>
        <v>25</v>
      </c>
      <c r="C35" s="12">
        <f t="shared" ca="1" si="1"/>
        <v>2</v>
      </c>
      <c r="D35" s="12">
        <v>1</v>
      </c>
      <c r="E35" s="12">
        <f t="shared" ca="1" si="2"/>
        <v>2</v>
      </c>
      <c r="F35" s="12">
        <v>2</v>
      </c>
      <c r="G35" s="12">
        <f t="shared" ca="1" si="3"/>
        <v>4</v>
      </c>
      <c r="H35" s="12">
        <v>3</v>
      </c>
      <c r="I35" s="12">
        <f t="shared" ca="1" si="4"/>
        <v>6</v>
      </c>
      <c r="J35" s="12">
        <v>4</v>
      </c>
      <c r="K35" s="12">
        <f t="shared" ca="1" si="5"/>
        <v>8</v>
      </c>
      <c r="L35" s="12">
        <f t="shared" ca="1" si="6"/>
        <v>2</v>
      </c>
      <c r="M35" s="12">
        <f t="shared" ca="1" si="7"/>
        <v>2</v>
      </c>
      <c r="N35" s="12">
        <f t="shared" ca="1" si="8"/>
        <v>2</v>
      </c>
      <c r="O35">
        <f t="shared" ca="1" si="9"/>
        <v>2</v>
      </c>
      <c r="P35" t="str">
        <f t="shared" ca="1" si="10"/>
        <v>Zuordnung ist proportional</v>
      </c>
      <c r="Q35">
        <f t="shared" ca="1" si="11"/>
        <v>4</v>
      </c>
      <c r="R35">
        <f t="shared" ca="1" si="11"/>
        <v>2</v>
      </c>
      <c r="S35">
        <f t="shared" ca="1" si="11"/>
        <v>2</v>
      </c>
      <c r="T35">
        <f t="shared" ca="1" si="11"/>
        <v>2</v>
      </c>
    </row>
    <row r="36" spans="2:20" x14ac:dyDescent="0.2">
      <c r="B36">
        <f t="shared" ca="1" si="0"/>
        <v>29</v>
      </c>
      <c r="C36" s="12">
        <f t="shared" ca="1" si="1"/>
        <v>10</v>
      </c>
      <c r="D36" s="12">
        <v>1</v>
      </c>
      <c r="E36" s="12">
        <f t="shared" ca="1" si="2"/>
        <v>10</v>
      </c>
      <c r="F36" s="12">
        <v>1.5</v>
      </c>
      <c r="G36" s="12">
        <f t="shared" ca="1" si="3"/>
        <v>15</v>
      </c>
      <c r="H36" s="12">
        <v>2</v>
      </c>
      <c r="I36" s="12">
        <f t="shared" ca="1" si="4"/>
        <v>20</v>
      </c>
      <c r="J36" s="12">
        <v>2.5</v>
      </c>
      <c r="K36" s="12">
        <f t="shared" ca="1" si="5"/>
        <v>25</v>
      </c>
      <c r="L36" s="12">
        <f t="shared" ca="1" si="6"/>
        <v>10</v>
      </c>
      <c r="M36" s="12">
        <f t="shared" ca="1" si="7"/>
        <v>10</v>
      </c>
      <c r="N36" s="12">
        <f t="shared" ca="1" si="8"/>
        <v>10</v>
      </c>
      <c r="O36">
        <f t="shared" ca="1" si="9"/>
        <v>10</v>
      </c>
      <c r="P36" t="str">
        <f t="shared" ca="1" si="10"/>
        <v>Zuordnung ist proportional</v>
      </c>
      <c r="Q36">
        <f t="shared" ca="1" si="11"/>
        <v>2</v>
      </c>
      <c r="R36">
        <f t="shared" ca="1" si="11"/>
        <v>1</v>
      </c>
      <c r="S36">
        <f t="shared" ca="1" si="11"/>
        <v>2</v>
      </c>
      <c r="T36">
        <f t="shared" ca="1" si="11"/>
        <v>4</v>
      </c>
    </row>
    <row r="37" spans="2:20" x14ac:dyDescent="0.2">
      <c r="B37">
        <f t="shared" ca="1" si="0"/>
        <v>33</v>
      </c>
      <c r="C37" s="12">
        <f t="shared" ca="1" si="1"/>
        <v>2</v>
      </c>
      <c r="D37" s="12">
        <v>0.5</v>
      </c>
      <c r="E37" s="12">
        <f t="shared" ca="1" si="2"/>
        <v>1</v>
      </c>
      <c r="F37" s="12">
        <v>1.5</v>
      </c>
      <c r="G37" s="12">
        <f t="shared" ca="1" si="3"/>
        <v>3</v>
      </c>
      <c r="H37" s="12">
        <v>2</v>
      </c>
      <c r="I37" s="12">
        <f t="shared" ca="1" si="4"/>
        <v>5.0999999999999996</v>
      </c>
      <c r="J37" s="12">
        <v>4</v>
      </c>
      <c r="K37" s="12">
        <f t="shared" ca="1" si="5"/>
        <v>8</v>
      </c>
      <c r="L37" s="12">
        <f t="shared" ca="1" si="6"/>
        <v>2</v>
      </c>
      <c r="M37" s="12">
        <f t="shared" ca="1" si="7"/>
        <v>2</v>
      </c>
      <c r="N37" s="12">
        <f t="shared" ca="1" si="8"/>
        <v>2.5499999999999998</v>
      </c>
      <c r="O37">
        <f t="shared" ca="1" si="9"/>
        <v>2</v>
      </c>
      <c r="P37" t="str">
        <f t="shared" ca="1" si="10"/>
        <v>Zuordnung ist nicht proportional</v>
      </c>
      <c r="Q37">
        <f t="shared" ca="1" si="11"/>
        <v>4</v>
      </c>
      <c r="R37">
        <f t="shared" ca="1" si="11"/>
        <v>1</v>
      </c>
      <c r="S37">
        <f t="shared" ca="1" si="11"/>
        <v>0</v>
      </c>
      <c r="T37">
        <f t="shared" ca="1" si="11"/>
        <v>2</v>
      </c>
    </row>
    <row r="38" spans="2:20" x14ac:dyDescent="0.2">
      <c r="B38">
        <f ca="1">MOD(B37+$A$2,$A$1)</f>
        <v>0</v>
      </c>
      <c r="C38" s="12">
        <f t="shared" ca="1" si="1"/>
        <v>7</v>
      </c>
      <c r="D38" s="12">
        <v>1</v>
      </c>
      <c r="E38" s="12">
        <f t="shared" ca="1" si="2"/>
        <v>7</v>
      </c>
      <c r="F38" s="12">
        <v>2</v>
      </c>
      <c r="G38" s="12">
        <f t="shared" ca="1" si="3"/>
        <v>14</v>
      </c>
      <c r="H38" s="12">
        <v>5</v>
      </c>
      <c r="I38" s="12">
        <f t="shared" ca="1" si="4"/>
        <v>35</v>
      </c>
      <c r="J38" s="12">
        <v>7</v>
      </c>
      <c r="K38" s="12">
        <f t="shared" ca="1" si="5"/>
        <v>49</v>
      </c>
      <c r="L38" s="12">
        <f t="shared" ca="1" si="6"/>
        <v>7</v>
      </c>
      <c r="M38" s="12">
        <f t="shared" ca="1" si="7"/>
        <v>7</v>
      </c>
      <c r="N38" s="12">
        <f t="shared" ca="1" si="8"/>
        <v>7</v>
      </c>
      <c r="O38">
        <f t="shared" ca="1" si="9"/>
        <v>7</v>
      </c>
      <c r="P38" t="str">
        <f t="shared" ca="1" si="10"/>
        <v>Zuordnung ist proportional</v>
      </c>
      <c r="Q38">
        <f t="shared" ca="1" si="11"/>
        <v>4</v>
      </c>
      <c r="R38">
        <f t="shared" ca="1" si="11"/>
        <v>2</v>
      </c>
      <c r="S38">
        <f t="shared" ca="1" si="11"/>
        <v>5</v>
      </c>
      <c r="T38">
        <f t="shared" ca="1" si="11"/>
        <v>4</v>
      </c>
    </row>
    <row r="39" spans="2:20" ht="15" x14ac:dyDescent="0.2">
      <c r="B39" s="1"/>
    </row>
    <row r="41" spans="2:20" ht="15" x14ac:dyDescent="0.2">
      <c r="B41" s="2"/>
    </row>
    <row r="43" spans="2:20" ht="15" x14ac:dyDescent="0.2">
      <c r="B43" s="1"/>
    </row>
    <row r="44" spans="2:20" ht="15" x14ac:dyDescent="0.2">
      <c r="B44" s="1"/>
    </row>
    <row r="45" spans="2:20" ht="15" x14ac:dyDescent="0.2">
      <c r="B45" s="1"/>
    </row>
    <row r="46" spans="2:20" ht="15" x14ac:dyDescent="0.2">
      <c r="B46" s="1"/>
    </row>
    <row r="47" spans="2:20" ht="15" x14ac:dyDescent="0.2">
      <c r="B47" s="1"/>
    </row>
    <row r="48" spans="2:20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B1" workbookViewId="0">
      <selection activeCell="M13" sqref="M13"/>
    </sheetView>
  </sheetViews>
  <sheetFormatPr baseColWidth="10" defaultRowHeight="12.75" x14ac:dyDescent="0.2"/>
  <cols>
    <col min="1" max="1" width="2" hidden="1" customWidth="1"/>
    <col min="2" max="2" width="4.42578125" customWidth="1"/>
    <col min="3" max="3" width="6" customWidth="1"/>
    <col min="6" max="6" width="7.7109375" customWidth="1"/>
    <col min="8" max="8" width="7.7109375" customWidth="1"/>
    <col min="11" max="11" width="7.28515625" customWidth="1"/>
    <col min="13" max="13" width="15.7109375" bestFit="1" customWidth="1"/>
    <col min="16" max="16" width="1.5703125" bestFit="1" customWidth="1"/>
  </cols>
  <sheetData>
    <row r="1" spans="1:17" x14ac:dyDescent="0.2">
      <c r="A1" s="98" t="s">
        <v>67</v>
      </c>
      <c r="B1" s="98"/>
      <c r="C1" s="98"/>
      <c r="D1" s="98"/>
      <c r="E1" s="98"/>
      <c r="F1" s="98"/>
      <c r="G1" s="98"/>
    </row>
    <row r="3" spans="1:17" x14ac:dyDescent="0.2">
      <c r="A3">
        <v>1</v>
      </c>
      <c r="B3" t="str">
        <f>A3&amp;")"</f>
        <v>1)</v>
      </c>
      <c r="D3" s="13" t="s">
        <v>3</v>
      </c>
      <c r="E3" s="13" t="s">
        <v>4</v>
      </c>
      <c r="G3" s="19"/>
      <c r="I3" s="16" t="str">
        <f t="shared" ref="I3:J7" si="0">D3</f>
        <v>x</v>
      </c>
      <c r="J3" s="16" t="str">
        <f t="shared" si="0"/>
        <v>y</v>
      </c>
      <c r="N3" s="27"/>
    </row>
    <row r="4" spans="1:17" x14ac:dyDescent="0.2">
      <c r="C4" s="96" t="str">
        <f ca="1">" · "&amp;D5</f>
        <v xml:space="preserve"> · 5</v>
      </c>
      <c r="D4" s="14">
        <f ca="1">VLOOKUP($A$3,Daten2!$B$3:$P$39,3,FALSE)</f>
        <v>1</v>
      </c>
      <c r="E4" s="14">
        <f ca="1">VLOOKUP($A$3,Daten2!$B$3:$P$39,4,FALSE)</f>
        <v>2</v>
      </c>
      <c r="F4" s="97" t="str">
        <f ca="1">C4</f>
        <v xml:space="preserve"> · 5</v>
      </c>
      <c r="G4" s="17"/>
      <c r="H4" s="96" t="str">
        <f ca="1">C4</f>
        <v xml:space="preserve"> · 5</v>
      </c>
      <c r="I4" s="14">
        <f t="shared" ca="1" si="0"/>
        <v>1</v>
      </c>
      <c r="J4" s="14">
        <f t="shared" ca="1" si="0"/>
        <v>2</v>
      </c>
      <c r="K4" s="97" t="str">
        <f ca="1">C4</f>
        <v xml:space="preserve"> · 5</v>
      </c>
    </row>
    <row r="5" spans="1:17" x14ac:dyDescent="0.2">
      <c r="C5" s="96"/>
      <c r="D5" s="14">
        <f ca="1">VLOOKUP($A$3,Daten2!$B$3:$P$39,5,FALSE)</f>
        <v>5</v>
      </c>
      <c r="E5" s="14">
        <f ca="1">VLOOKUP($A$3,Daten2!$B$3:$P$39,6,FALSE)</f>
        <v>10</v>
      </c>
      <c r="F5" s="97"/>
      <c r="G5" s="17"/>
      <c r="H5" s="96"/>
      <c r="I5" s="14">
        <f t="shared" ca="1" si="0"/>
        <v>5</v>
      </c>
      <c r="J5" s="14">
        <f t="shared" ca="1" si="0"/>
        <v>10</v>
      </c>
      <c r="K5" s="97"/>
    </row>
    <row r="6" spans="1:17" ht="15.75" x14ac:dyDescent="0.25">
      <c r="D6" s="14">
        <f ca="1">VLOOKUP($A$3,Daten2!$B$3:$P$39,7,FALSE)</f>
        <v>9</v>
      </c>
      <c r="E6" s="14">
        <f ca="1">VLOOKUP($A$3,Daten2!$B$3:$P$39,8,FALSE)</f>
        <v>18</v>
      </c>
      <c r="G6" s="19"/>
      <c r="I6" s="14">
        <f t="shared" ca="1" si="0"/>
        <v>9</v>
      </c>
      <c r="J6" s="14">
        <f t="shared" ca="1" si="0"/>
        <v>18</v>
      </c>
      <c r="M6" s="95" t="s">
        <v>69</v>
      </c>
      <c r="N6" s="95"/>
      <c r="O6" s="95"/>
      <c r="P6" s="95"/>
      <c r="Q6" s="95"/>
    </row>
    <row r="7" spans="1:17" ht="15.75" x14ac:dyDescent="0.25">
      <c r="D7" s="14">
        <f ca="1">VLOOKUP($A$3,Daten2!$B$3:$P$39,9,FALSE)</f>
        <v>13</v>
      </c>
      <c r="E7" s="14">
        <f ca="1">VLOOKUP($A$3,Daten2!$B$3:$P$39,10,FALSE)</f>
        <v>26</v>
      </c>
      <c r="G7" s="19"/>
      <c r="I7" s="14">
        <f t="shared" ca="1" si="0"/>
        <v>13</v>
      </c>
      <c r="J7" s="14">
        <f t="shared" ca="1" si="0"/>
        <v>26</v>
      </c>
      <c r="M7" s="21"/>
      <c r="N7" s="21"/>
      <c r="O7" s="22"/>
    </row>
    <row r="8" spans="1:17" ht="15.75" x14ac:dyDescent="0.25">
      <c r="G8" s="19"/>
      <c r="M8" s="66" t="s">
        <v>66</v>
      </c>
      <c r="N8" s="66"/>
      <c r="O8" s="66"/>
      <c r="P8" s="66"/>
      <c r="Q8" s="37"/>
    </row>
    <row r="9" spans="1:17" x14ac:dyDescent="0.2">
      <c r="G9" s="19"/>
    </row>
    <row r="10" spans="1:17" x14ac:dyDescent="0.2">
      <c r="A10">
        <f>A3+1</f>
        <v>2</v>
      </c>
      <c r="B10" t="str">
        <f>A10&amp;")"</f>
        <v>2)</v>
      </c>
      <c r="D10" s="13" t="s">
        <v>3</v>
      </c>
      <c r="E10" s="13" t="s">
        <v>4</v>
      </c>
      <c r="G10" s="19"/>
      <c r="I10" s="16" t="str">
        <f t="shared" ref="I10:J14" si="1">D10</f>
        <v>x</v>
      </c>
      <c r="J10" s="16" t="str">
        <f t="shared" si="1"/>
        <v>y</v>
      </c>
    </row>
    <row r="11" spans="1:17" x14ac:dyDescent="0.2">
      <c r="C11" s="96" t="str">
        <f ca="1">" · "&amp;D12</f>
        <v xml:space="preserve"> · 5</v>
      </c>
      <c r="D11" s="14">
        <f ca="1">VLOOKUP($A10,Daten2!$B$3:$P$39,3,FALSE)</f>
        <v>1</v>
      </c>
      <c r="E11" s="14">
        <f ca="1">VLOOKUP($A$10,Daten2!$B$3:$P$39,4,FALSE)</f>
        <v>3</v>
      </c>
      <c r="F11" s="97" t="str">
        <f ca="1">C11</f>
        <v xml:space="preserve"> · 5</v>
      </c>
      <c r="G11" s="17"/>
      <c r="H11" s="96" t="str">
        <f ca="1">C11</f>
        <v xml:space="preserve"> · 5</v>
      </c>
      <c r="I11" s="14">
        <f t="shared" ca="1" si="1"/>
        <v>1</v>
      </c>
      <c r="J11" s="14">
        <f t="shared" ca="1" si="1"/>
        <v>3</v>
      </c>
      <c r="K11" s="97" t="str">
        <f ca="1">C11</f>
        <v xml:space="preserve"> · 5</v>
      </c>
      <c r="L11" s="5" t="s">
        <v>66</v>
      </c>
    </row>
    <row r="12" spans="1:17" x14ac:dyDescent="0.2">
      <c r="C12" s="96"/>
      <c r="D12" s="14">
        <f ca="1">VLOOKUP($A10,Daten2!$B$3:$P$39,5,FALSE)</f>
        <v>5</v>
      </c>
      <c r="E12" s="14">
        <f ca="1">E11*D12</f>
        <v>15</v>
      </c>
      <c r="F12" s="97"/>
      <c r="G12" s="17"/>
      <c r="H12" s="96"/>
      <c r="I12" s="14">
        <f t="shared" ca="1" si="1"/>
        <v>5</v>
      </c>
      <c r="J12" s="14">
        <f t="shared" ca="1" si="1"/>
        <v>15</v>
      </c>
      <c r="K12" s="97"/>
      <c r="L12" s="5" t="s">
        <v>66</v>
      </c>
    </row>
    <row r="13" spans="1:17" x14ac:dyDescent="0.2">
      <c r="D13" s="14">
        <f ca="1">VLOOKUP($A10,Daten2!$B$3:$P$39,7,FALSE)</f>
        <v>9</v>
      </c>
      <c r="E13" s="18">
        <f ca="1">D13*E11</f>
        <v>27</v>
      </c>
      <c r="G13" s="19"/>
      <c r="I13" s="14">
        <f t="shared" ca="1" si="1"/>
        <v>9</v>
      </c>
      <c r="J13" s="14">
        <f t="shared" ca="1" si="1"/>
        <v>27</v>
      </c>
      <c r="L13" s="5" t="s">
        <v>66</v>
      </c>
    </row>
    <row r="14" spans="1:17" x14ac:dyDescent="0.2">
      <c r="D14" s="14">
        <f ca="1">VLOOKUP($A10,Daten2!$B$3:$P$39,9,FALSE)</f>
        <v>13</v>
      </c>
      <c r="E14" s="18">
        <f ca="1">D14*E11</f>
        <v>39</v>
      </c>
      <c r="G14" s="19"/>
      <c r="I14" s="14">
        <f t="shared" ca="1" si="1"/>
        <v>13</v>
      </c>
      <c r="J14" s="14">
        <f t="shared" ca="1" si="1"/>
        <v>39</v>
      </c>
    </row>
    <row r="15" spans="1:17" x14ac:dyDescent="0.2">
      <c r="G15" s="19"/>
    </row>
    <row r="16" spans="1:17" x14ac:dyDescent="0.2">
      <c r="G16" s="19"/>
    </row>
    <row r="17" spans="1:14" x14ac:dyDescent="0.2">
      <c r="A17">
        <f>A10+1</f>
        <v>3</v>
      </c>
      <c r="B17" t="str">
        <f>A17&amp;")"</f>
        <v>3)</v>
      </c>
      <c r="D17" s="13" t="s">
        <v>3</v>
      </c>
      <c r="E17" s="13" t="s">
        <v>4</v>
      </c>
      <c r="G17" s="19"/>
      <c r="I17" s="16" t="str">
        <f t="shared" ref="I17:J21" si="2">D17</f>
        <v>x</v>
      </c>
      <c r="J17" s="16" t="str">
        <f t="shared" si="2"/>
        <v>y</v>
      </c>
    </row>
    <row r="18" spans="1:14" x14ac:dyDescent="0.2">
      <c r="C18" s="96"/>
      <c r="D18" s="14">
        <f ca="1">VLOOKUP($A17,Daten2!$B$3:$P$39,3,FALSE)</f>
        <v>1</v>
      </c>
      <c r="E18" s="14">
        <f ca="1">VLOOKUP($A$10,Daten2!$B$3:$P$39,4,FALSE)</f>
        <v>3</v>
      </c>
      <c r="F18" s="97"/>
      <c r="G18" s="17"/>
      <c r="H18" s="96"/>
      <c r="I18" s="14">
        <f t="shared" ca="1" si="2"/>
        <v>1</v>
      </c>
      <c r="J18" s="14">
        <f t="shared" ca="1" si="2"/>
        <v>3</v>
      </c>
      <c r="K18" s="97"/>
    </row>
    <row r="19" spans="1:14" x14ac:dyDescent="0.2">
      <c r="C19" s="96"/>
      <c r="D19" s="20">
        <f ca="1">VLOOKUP($A17,Daten2!$B$3:$P$39,5,FALSE)</f>
        <v>2</v>
      </c>
      <c r="E19" s="18">
        <f ca="1">E18*D19</f>
        <v>6</v>
      </c>
      <c r="F19" s="97"/>
      <c r="G19" s="17"/>
      <c r="H19" s="96"/>
      <c r="I19" s="14">
        <f t="shared" ca="1" si="2"/>
        <v>2</v>
      </c>
      <c r="J19" s="14">
        <f t="shared" ca="1" si="2"/>
        <v>6</v>
      </c>
      <c r="K19" s="97"/>
    </row>
    <row r="20" spans="1:14" x14ac:dyDescent="0.2">
      <c r="D20" s="20">
        <f ca="1">VLOOKUP($A17,Daten2!$B$3:$P$39,7,FALSE)</f>
        <v>5</v>
      </c>
      <c r="E20" s="18">
        <f ca="1">D20*E18</f>
        <v>15</v>
      </c>
      <c r="G20" s="19"/>
      <c r="I20" s="14">
        <f t="shared" ca="1" si="2"/>
        <v>5</v>
      </c>
      <c r="J20" s="14">
        <f t="shared" ca="1" si="2"/>
        <v>15</v>
      </c>
    </row>
    <row r="21" spans="1:14" x14ac:dyDescent="0.2">
      <c r="D21" s="20">
        <f ca="1">VLOOKUP($A17,Daten2!$B$3:$P$39,9,FALSE)</f>
        <v>8</v>
      </c>
      <c r="E21" s="18">
        <f ca="1">D21*E18</f>
        <v>24</v>
      </c>
      <c r="G21" s="19"/>
      <c r="I21" s="14">
        <f t="shared" ca="1" si="2"/>
        <v>8</v>
      </c>
      <c r="J21" s="14">
        <f t="shared" ca="1" si="2"/>
        <v>24</v>
      </c>
    </row>
    <row r="22" spans="1:14" x14ac:dyDescent="0.2">
      <c r="G22" s="19"/>
    </row>
    <row r="23" spans="1:14" x14ac:dyDescent="0.2">
      <c r="G23" s="19"/>
    </row>
    <row r="24" spans="1:14" x14ac:dyDescent="0.2">
      <c r="A24">
        <f>A17+1</f>
        <v>4</v>
      </c>
      <c r="B24" t="str">
        <f>A24&amp;")"</f>
        <v>4)</v>
      </c>
      <c r="D24" s="13" t="s">
        <v>3</v>
      </c>
      <c r="E24" s="13" t="s">
        <v>4</v>
      </c>
      <c r="G24" s="19"/>
      <c r="I24" s="16" t="str">
        <f t="shared" ref="I24:J28" si="3">D24</f>
        <v>x</v>
      </c>
      <c r="J24" s="16" t="str">
        <f t="shared" si="3"/>
        <v>y</v>
      </c>
    </row>
    <row r="25" spans="1:14" x14ac:dyDescent="0.2">
      <c r="C25" s="96"/>
      <c r="D25" s="14">
        <f ca="1">VLOOKUP($A24,Daten2!$B$3:$P$39,3,FALSE)</f>
        <v>1</v>
      </c>
      <c r="E25" s="14">
        <f ca="1">VLOOKUP($A$10,Daten2!$B$3:$P$39,4,FALSE)</f>
        <v>3</v>
      </c>
      <c r="F25" s="97"/>
      <c r="G25" s="17"/>
      <c r="H25" s="96"/>
      <c r="I25" s="14">
        <f t="shared" ca="1" si="3"/>
        <v>1</v>
      </c>
      <c r="J25" s="14">
        <f t="shared" ca="1" si="3"/>
        <v>3</v>
      </c>
      <c r="K25" s="97"/>
      <c r="L25" t="s">
        <v>66</v>
      </c>
    </row>
    <row r="26" spans="1:14" x14ac:dyDescent="0.2">
      <c r="C26" s="96"/>
      <c r="D26" s="14">
        <f ca="1">VLOOKUP($A24,Daten2!$B$3:$P$39,5,FALSE)</f>
        <v>5</v>
      </c>
      <c r="E26" s="18">
        <f ca="1">E25*D26</f>
        <v>15</v>
      </c>
      <c r="F26" s="97"/>
      <c r="G26" s="17"/>
      <c r="H26" s="96"/>
      <c r="I26" s="14">
        <f t="shared" ca="1" si="3"/>
        <v>5</v>
      </c>
      <c r="J26" s="14">
        <f t="shared" ca="1" si="3"/>
        <v>15</v>
      </c>
      <c r="K26" s="97"/>
      <c r="L26" t="s">
        <v>66</v>
      </c>
    </row>
    <row r="27" spans="1:14" x14ac:dyDescent="0.2">
      <c r="D27" s="18">
        <f ca="1">VLOOKUP($A24,Daten2!$B$3:$P$39,7,FALSE)</f>
        <v>6</v>
      </c>
      <c r="E27" s="20">
        <f ca="1">D27*E25</f>
        <v>18</v>
      </c>
      <c r="G27" s="19"/>
      <c r="I27" s="14">
        <f t="shared" ca="1" si="3"/>
        <v>6</v>
      </c>
      <c r="J27" s="14">
        <f t="shared" ca="1" si="3"/>
        <v>18</v>
      </c>
      <c r="L27" t="s">
        <v>66</v>
      </c>
    </row>
    <row r="28" spans="1:14" x14ac:dyDescent="0.2">
      <c r="D28" s="14">
        <f ca="1">VLOOKUP($A24,Daten2!$B$3:$P$39,9,FALSE)</f>
        <v>8</v>
      </c>
      <c r="E28" s="18">
        <f ca="1">D28*E25</f>
        <v>24</v>
      </c>
      <c r="G28" s="19"/>
      <c r="I28" s="14">
        <f t="shared" ca="1" si="3"/>
        <v>8</v>
      </c>
      <c r="J28" s="14">
        <f t="shared" ca="1" si="3"/>
        <v>24</v>
      </c>
    </row>
    <row r="29" spans="1:14" x14ac:dyDescent="0.2">
      <c r="G29" s="19"/>
    </row>
    <row r="30" spans="1:14" x14ac:dyDescent="0.2">
      <c r="G30" s="19"/>
    </row>
    <row r="31" spans="1:14" x14ac:dyDescent="0.2">
      <c r="A31">
        <f>A24+1</f>
        <v>5</v>
      </c>
      <c r="B31" t="str">
        <f>A31&amp;")"</f>
        <v>5)</v>
      </c>
      <c r="D31" s="13" t="s">
        <v>3</v>
      </c>
      <c r="E31" s="13" t="s">
        <v>4</v>
      </c>
      <c r="G31" s="19"/>
      <c r="I31" s="16" t="str">
        <f t="shared" ref="I31:J35" si="4">D31</f>
        <v>x</v>
      </c>
      <c r="J31" s="16" t="str">
        <f t="shared" si="4"/>
        <v>y</v>
      </c>
      <c r="N31" s="5" t="s">
        <v>66</v>
      </c>
    </row>
    <row r="32" spans="1:14" x14ac:dyDescent="0.2">
      <c r="C32" s="96"/>
      <c r="D32" s="14">
        <f ca="1">VLOOKUP($A31,Daten2!$B$3:$P$39,3,FALSE)</f>
        <v>1</v>
      </c>
      <c r="E32" s="14">
        <f ca="1">VLOOKUP($A$10,Daten2!$B$3:$P$39,4,FALSE)</f>
        <v>3</v>
      </c>
      <c r="F32" s="97"/>
      <c r="G32" s="17"/>
      <c r="H32" s="96"/>
      <c r="I32" s="14">
        <f t="shared" ca="1" si="4"/>
        <v>1</v>
      </c>
      <c r="J32" s="14">
        <f t="shared" ca="1" si="4"/>
        <v>3</v>
      </c>
      <c r="K32" s="97"/>
      <c r="M32" t="s">
        <v>66</v>
      </c>
      <c r="N32" s="5" t="s">
        <v>66</v>
      </c>
    </row>
    <row r="33" spans="1:16" x14ac:dyDescent="0.2">
      <c r="C33" s="96"/>
      <c r="D33" s="14">
        <f ca="1">VLOOKUP($A31,Daten2!$B$3:$P$39,5,FALSE)</f>
        <v>2</v>
      </c>
      <c r="E33" s="18">
        <f ca="1">E32*D33</f>
        <v>6</v>
      </c>
      <c r="F33" s="97"/>
      <c r="G33" s="17"/>
      <c r="H33" s="96"/>
      <c r="I33" s="14">
        <f t="shared" ca="1" si="4"/>
        <v>2</v>
      </c>
      <c r="J33" s="14">
        <f t="shared" ca="1" si="4"/>
        <v>6</v>
      </c>
      <c r="K33" s="97"/>
      <c r="N33" s="5" t="s">
        <v>66</v>
      </c>
    </row>
    <row r="34" spans="1:16" x14ac:dyDescent="0.2">
      <c r="D34" s="14">
        <f ca="1">VLOOKUP($A31,Daten2!$B$3:$P$39,7,FALSE)</f>
        <v>5</v>
      </c>
      <c r="E34" s="18">
        <f ca="1">D34*E32</f>
        <v>15</v>
      </c>
      <c r="G34" s="19"/>
      <c r="I34" s="14">
        <f t="shared" ca="1" si="4"/>
        <v>5</v>
      </c>
      <c r="J34" s="14">
        <f t="shared" ca="1" si="4"/>
        <v>15</v>
      </c>
      <c r="N34" s="5" t="s">
        <v>66</v>
      </c>
    </row>
    <row r="35" spans="1:16" x14ac:dyDescent="0.2">
      <c r="D35" s="18">
        <f ca="1">VLOOKUP($A31,Daten2!$B$3:$P$39,9,FALSE)</f>
        <v>7</v>
      </c>
      <c r="E35" s="20">
        <f ca="1">D35*E32</f>
        <v>21</v>
      </c>
      <c r="G35" s="19"/>
      <c r="I35" s="14">
        <f t="shared" ca="1" si="4"/>
        <v>7</v>
      </c>
      <c r="J35" s="14">
        <f t="shared" ca="1" si="4"/>
        <v>21</v>
      </c>
      <c r="N35" s="5" t="s">
        <v>66</v>
      </c>
    </row>
    <row r="36" spans="1:16" x14ac:dyDescent="0.2">
      <c r="G36" s="19"/>
      <c r="N36" s="5" t="s">
        <v>66</v>
      </c>
    </row>
    <row r="37" spans="1:16" x14ac:dyDescent="0.2">
      <c r="G37" s="19"/>
      <c r="N37" s="5" t="s">
        <v>66</v>
      </c>
    </row>
    <row r="38" spans="1:16" x14ac:dyDescent="0.2">
      <c r="A38">
        <f>A31+1</f>
        <v>6</v>
      </c>
      <c r="B38" t="str">
        <f>A38&amp;")"</f>
        <v>6)</v>
      </c>
      <c r="D38" s="13" t="s">
        <v>3</v>
      </c>
      <c r="E38" s="13" t="s">
        <v>4</v>
      </c>
      <c r="G38" s="19"/>
      <c r="I38" s="16" t="str">
        <f t="shared" ref="I38:J42" si="5">D38</f>
        <v>x</v>
      </c>
      <c r="J38" s="16" t="str">
        <f t="shared" si="5"/>
        <v>y</v>
      </c>
      <c r="N38" s="5" t="s">
        <v>66</v>
      </c>
    </row>
    <row r="39" spans="1:16" x14ac:dyDescent="0.2">
      <c r="C39" s="96"/>
      <c r="D39" s="14">
        <f ca="1">VLOOKUP($A38,Daten2!$B$3:$P$39,3,FALSE)</f>
        <v>1</v>
      </c>
      <c r="E39" s="14">
        <f ca="1">VLOOKUP($A$10,Daten2!$B$3:$P$39,4,FALSE)</f>
        <v>3</v>
      </c>
      <c r="F39" s="97"/>
      <c r="G39" s="17"/>
      <c r="H39" s="96"/>
      <c r="I39" s="14">
        <f t="shared" ca="1" si="5"/>
        <v>1</v>
      </c>
      <c r="J39" s="14">
        <f t="shared" ca="1" si="5"/>
        <v>3</v>
      </c>
      <c r="K39" s="97"/>
    </row>
    <row r="40" spans="1:16" x14ac:dyDescent="0.2">
      <c r="C40" s="96"/>
      <c r="D40" s="18">
        <f ca="1">VLOOKUP($A38,Daten2!$B$3:$P$39,5,FALSE)</f>
        <v>3</v>
      </c>
      <c r="E40" s="20">
        <f ca="1">E39*D40</f>
        <v>9</v>
      </c>
      <c r="F40" s="97"/>
      <c r="G40" s="17"/>
      <c r="H40" s="96"/>
      <c r="I40" s="14">
        <f t="shared" ca="1" si="5"/>
        <v>3</v>
      </c>
      <c r="J40" s="14">
        <f t="shared" ca="1" si="5"/>
        <v>9</v>
      </c>
      <c r="K40" s="97"/>
    </row>
    <row r="41" spans="1:16" x14ac:dyDescent="0.2">
      <c r="D41" s="18">
        <f ca="1">VLOOKUP($A38,Daten2!$B$3:$P$39,7,FALSE)</f>
        <v>7</v>
      </c>
      <c r="E41" s="20">
        <f ca="1">D41*E39</f>
        <v>21</v>
      </c>
      <c r="G41" s="19"/>
      <c r="I41" s="14">
        <f t="shared" ca="1" si="5"/>
        <v>7</v>
      </c>
      <c r="J41" s="14">
        <f t="shared" ca="1" si="5"/>
        <v>21</v>
      </c>
    </row>
    <row r="42" spans="1:16" x14ac:dyDescent="0.2">
      <c r="D42" s="18">
        <f ca="1">VLOOKUP($A38,Daten2!$B$3:$P$39,9,FALSE)</f>
        <v>11</v>
      </c>
      <c r="E42" s="20">
        <f ca="1">D42*E39</f>
        <v>33</v>
      </c>
      <c r="G42" s="19"/>
      <c r="I42" s="14">
        <f t="shared" ca="1" si="5"/>
        <v>11</v>
      </c>
      <c r="J42" s="14">
        <f t="shared" ca="1" si="5"/>
        <v>33</v>
      </c>
    </row>
    <row r="43" spans="1:16" x14ac:dyDescent="0.2">
      <c r="G43" s="19"/>
    </row>
    <row r="44" spans="1:16" x14ac:dyDescent="0.2">
      <c r="G44" s="19"/>
    </row>
    <row r="45" spans="1:16" x14ac:dyDescent="0.2">
      <c r="A45">
        <f>A38+1</f>
        <v>7</v>
      </c>
      <c r="B45" t="str">
        <f>A45&amp;")"</f>
        <v>7)</v>
      </c>
      <c r="D45" s="13" t="s">
        <v>3</v>
      </c>
      <c r="E45" s="13" t="s">
        <v>4</v>
      </c>
      <c r="G45" s="19"/>
      <c r="I45" s="16" t="str">
        <f t="shared" ref="I45:J49" si="6">D45</f>
        <v>x</v>
      </c>
      <c r="J45" s="16" t="str">
        <f t="shared" si="6"/>
        <v>y</v>
      </c>
      <c r="P45" t="s">
        <v>66</v>
      </c>
    </row>
    <row r="46" spans="1:16" x14ac:dyDescent="0.2">
      <c r="C46" s="96"/>
      <c r="D46" s="18">
        <f ca="1">VLOOKUP($A45,Daten2!$B$3:$P$39,3,FALSE)</f>
        <v>1</v>
      </c>
      <c r="E46" s="20">
        <f ca="1">E47/D47</f>
        <v>2.5</v>
      </c>
      <c r="F46" s="97"/>
      <c r="G46" s="17"/>
      <c r="H46" s="96"/>
      <c r="I46" s="14">
        <f t="shared" ca="1" si="6"/>
        <v>1</v>
      </c>
      <c r="J46" s="14">
        <f t="shared" ca="1" si="6"/>
        <v>2.5</v>
      </c>
      <c r="K46" s="97"/>
      <c r="P46" t="s">
        <v>66</v>
      </c>
    </row>
    <row r="47" spans="1:16" x14ac:dyDescent="0.2">
      <c r="C47" s="96"/>
      <c r="D47" s="14">
        <f ca="1">VLOOKUP($A$45,Daten2!$B$3:$P$39,5,FALSE)</f>
        <v>4</v>
      </c>
      <c r="E47" s="14">
        <f ca="1">VLOOKUP($A$3,Daten2!$B$3:$P$39,6,FALSE)</f>
        <v>10</v>
      </c>
      <c r="F47" s="97"/>
      <c r="G47" s="17"/>
      <c r="H47" s="96"/>
      <c r="I47" s="14">
        <f t="shared" ca="1" si="6"/>
        <v>4</v>
      </c>
      <c r="J47" s="14">
        <f t="shared" ca="1" si="6"/>
        <v>10</v>
      </c>
      <c r="K47" s="97"/>
      <c r="M47" t="s">
        <v>66</v>
      </c>
      <c r="P47" t="s">
        <v>66</v>
      </c>
    </row>
    <row r="48" spans="1:16" x14ac:dyDescent="0.2">
      <c r="D48" s="15">
        <f ca="1">VLOOKUP($A$45,Daten2!$B$3:$P$39,7,FALSE)</f>
        <v>6</v>
      </c>
      <c r="E48" s="18">
        <f ca="1">D48*E46</f>
        <v>15</v>
      </c>
      <c r="G48" s="19"/>
      <c r="I48" s="14">
        <f t="shared" ca="1" si="6"/>
        <v>6</v>
      </c>
      <c r="J48" s="14">
        <f t="shared" ca="1" si="6"/>
        <v>15</v>
      </c>
      <c r="P48" t="s">
        <v>66</v>
      </c>
    </row>
    <row r="49" spans="1:18" x14ac:dyDescent="0.2">
      <c r="D49" s="14">
        <f ca="1">VLOOKUP($A$45,Daten2!$B$3:$P$39,9,FALSE)</f>
        <v>9</v>
      </c>
      <c r="E49" s="18">
        <f ca="1">D49*E46</f>
        <v>22.5</v>
      </c>
      <c r="G49" s="19"/>
      <c r="I49" s="14">
        <f t="shared" ca="1" si="6"/>
        <v>9</v>
      </c>
      <c r="J49" s="14">
        <f t="shared" ca="1" si="6"/>
        <v>22.5</v>
      </c>
      <c r="N49" t="s">
        <v>66</v>
      </c>
    </row>
    <row r="50" spans="1:18" x14ac:dyDescent="0.2">
      <c r="G50" s="19"/>
    </row>
    <row r="51" spans="1:18" x14ac:dyDescent="0.2">
      <c r="G51" s="19"/>
    </row>
    <row r="52" spans="1:18" x14ac:dyDescent="0.2">
      <c r="A52">
        <f>A45+1</f>
        <v>8</v>
      </c>
      <c r="B52" t="str">
        <f>A52&amp;")"</f>
        <v>8)</v>
      </c>
      <c r="D52" s="13" t="s">
        <v>3</v>
      </c>
      <c r="E52" s="13" t="s">
        <v>4</v>
      </c>
      <c r="G52" s="19"/>
      <c r="I52" s="16" t="str">
        <f t="shared" ref="I52:J56" si="7">D52</f>
        <v>x</v>
      </c>
      <c r="J52" s="16" t="str">
        <f t="shared" si="7"/>
        <v>y</v>
      </c>
      <c r="R52" t="s">
        <v>66</v>
      </c>
    </row>
    <row r="53" spans="1:18" x14ac:dyDescent="0.2">
      <c r="C53" s="96"/>
      <c r="D53" s="18">
        <f ca="1">VLOOKUP($A52,Daten2!$B$3:$P$39,3,FALSE)</f>
        <v>1</v>
      </c>
      <c r="E53" s="14">
        <f ca="1">VLOOKUP($A$52,Daten2!$B$3:$P$39,4,FALSE)</f>
        <v>13</v>
      </c>
      <c r="F53" s="97"/>
      <c r="G53" s="17"/>
      <c r="H53" s="96"/>
      <c r="I53" s="14">
        <f t="shared" ca="1" si="7"/>
        <v>1</v>
      </c>
      <c r="J53" s="14">
        <f t="shared" ca="1" si="7"/>
        <v>13</v>
      </c>
      <c r="K53" s="97"/>
      <c r="R53" t="s">
        <v>66</v>
      </c>
    </row>
    <row r="54" spans="1:18" x14ac:dyDescent="0.2">
      <c r="C54" s="96"/>
      <c r="D54" s="14">
        <f ca="1">VLOOKUP($A$52,Daten2!$B$3:$P$39,5,FALSE)</f>
        <v>3</v>
      </c>
      <c r="E54" s="14">
        <f ca="1">D54*E53</f>
        <v>39</v>
      </c>
      <c r="F54" s="97"/>
      <c r="G54" s="17"/>
      <c r="H54" s="96"/>
      <c r="I54" s="14">
        <f t="shared" ca="1" si="7"/>
        <v>3</v>
      </c>
      <c r="J54" s="14">
        <f t="shared" ca="1" si="7"/>
        <v>39</v>
      </c>
      <c r="K54" s="97"/>
    </row>
    <row r="55" spans="1:18" x14ac:dyDescent="0.2">
      <c r="D55" s="18">
        <f ca="1">VLOOKUP($A$52,Daten2!$B$3:$P$39,7,FALSE)</f>
        <v>7</v>
      </c>
      <c r="E55" s="15">
        <f ca="1">D55*E53</f>
        <v>91</v>
      </c>
      <c r="G55" s="19"/>
      <c r="I55" s="14">
        <f t="shared" ca="1" si="7"/>
        <v>7</v>
      </c>
      <c r="J55" s="14">
        <f t="shared" ca="1" si="7"/>
        <v>91</v>
      </c>
    </row>
    <row r="56" spans="1:18" x14ac:dyDescent="0.2">
      <c r="D56" s="14">
        <f ca="1">VLOOKUP($A$52,Daten2!$B$3:$P$39,9,FALSE)</f>
        <v>8</v>
      </c>
      <c r="E56" s="18">
        <f ca="1">D56*E53</f>
        <v>104</v>
      </c>
      <c r="G56" s="19"/>
      <c r="I56" s="14">
        <f t="shared" ca="1" si="7"/>
        <v>8</v>
      </c>
      <c r="J56" s="14">
        <f t="shared" ca="1" si="7"/>
        <v>104</v>
      </c>
    </row>
    <row r="58" spans="1:18" x14ac:dyDescent="0.2">
      <c r="I58" t="s">
        <v>68</v>
      </c>
    </row>
  </sheetData>
  <mergeCells count="34">
    <mergeCell ref="K4:K5"/>
    <mergeCell ref="H4:H5"/>
    <mergeCell ref="H11:H12"/>
    <mergeCell ref="F4:F5"/>
    <mergeCell ref="C4:C5"/>
    <mergeCell ref="A1:G1"/>
    <mergeCell ref="C46:C47"/>
    <mergeCell ref="F46:F47"/>
    <mergeCell ref="H46:H47"/>
    <mergeCell ref="K46:K47"/>
    <mergeCell ref="F32:F33"/>
    <mergeCell ref="H32:H33"/>
    <mergeCell ref="K32:K33"/>
    <mergeCell ref="C39:C40"/>
    <mergeCell ref="F39:F40"/>
    <mergeCell ref="H39:H40"/>
    <mergeCell ref="K39:K40"/>
    <mergeCell ref="C18:C19"/>
    <mergeCell ref="F18:F19"/>
    <mergeCell ref="H18:H19"/>
    <mergeCell ref="K18:K19"/>
    <mergeCell ref="M6:Q6"/>
    <mergeCell ref="C53:C54"/>
    <mergeCell ref="F53:F54"/>
    <mergeCell ref="H53:H54"/>
    <mergeCell ref="K53:K54"/>
    <mergeCell ref="C32:C33"/>
    <mergeCell ref="C25:C26"/>
    <mergeCell ref="F25:F26"/>
    <mergeCell ref="H25:H26"/>
    <mergeCell ref="K25:K26"/>
    <mergeCell ref="C11:C12"/>
    <mergeCell ref="F11:F12"/>
    <mergeCell ref="K11:K12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B4" workbookViewId="0">
      <selection activeCell="V13" sqref="V13"/>
    </sheetView>
  </sheetViews>
  <sheetFormatPr baseColWidth="10" defaultRowHeight="12.75" x14ac:dyDescent="0.2"/>
  <cols>
    <col min="1" max="1" width="2" hidden="1" customWidth="1"/>
    <col min="2" max="2" width="4.42578125" customWidth="1"/>
    <col min="3" max="3" width="6" customWidth="1"/>
    <col min="6" max="6" width="7.7109375" customWidth="1"/>
    <col min="8" max="8" width="7.7109375" customWidth="1"/>
    <col min="11" max="11" width="7.28515625" customWidth="1"/>
    <col min="13" max="13" width="15.7109375" hidden="1" customWidth="1"/>
    <col min="14" max="14" width="0" hidden="1" customWidth="1"/>
  </cols>
  <sheetData>
    <row r="1" spans="1:20" x14ac:dyDescent="0.2">
      <c r="B1" s="98" t="s">
        <v>67</v>
      </c>
      <c r="C1" s="98"/>
      <c r="D1" s="98"/>
      <c r="E1" s="98"/>
      <c r="F1" s="98"/>
      <c r="G1" s="98"/>
      <c r="H1" s="25"/>
    </row>
    <row r="2" spans="1:20" ht="15.75" x14ac:dyDescent="0.25">
      <c r="M2" s="14" t="s">
        <v>3</v>
      </c>
      <c r="N2" s="14" t="s">
        <v>4</v>
      </c>
      <c r="P2" s="95" t="s">
        <v>69</v>
      </c>
      <c r="Q2" s="95"/>
      <c r="R2" s="95"/>
      <c r="S2" s="95"/>
      <c r="T2" s="95"/>
    </row>
    <row r="3" spans="1:20" ht="15.75" x14ac:dyDescent="0.25">
      <c r="A3">
        <v>1</v>
      </c>
      <c r="B3" t="str">
        <f>A3&amp;")"</f>
        <v>1)</v>
      </c>
      <c r="D3" s="13" t="s">
        <v>3</v>
      </c>
      <c r="E3" s="13" t="s">
        <v>4</v>
      </c>
      <c r="G3" s="19"/>
      <c r="I3" s="16" t="str">
        <f t="shared" ref="I3:J7" si="0">D3</f>
        <v>x</v>
      </c>
      <c r="J3" s="16" t="str">
        <f t="shared" si="0"/>
        <v>y</v>
      </c>
      <c r="M3" s="14"/>
      <c r="N3" s="26">
        <v>20</v>
      </c>
      <c r="P3" s="21"/>
      <c r="Q3" s="21"/>
      <c r="R3" s="22"/>
      <c r="S3" s="37"/>
      <c r="T3" s="50"/>
    </row>
    <row r="4" spans="1:20" ht="15.75" x14ac:dyDescent="0.25">
      <c r="C4" s="96" t="str">
        <f ca="1">" : "&amp;D5</f>
        <v xml:space="preserve"> : 5</v>
      </c>
      <c r="D4" s="28">
        <f ca="1">VLOOKUP($A$3,Daten2!$B$3:$P$39,3,FALSE)</f>
        <v>1</v>
      </c>
      <c r="E4" s="28">
        <f ca="1">VLOOKUP($A$3,Daten2!$B$3:$P$39,4,FALSE)</f>
        <v>2</v>
      </c>
      <c r="F4" s="97" t="str">
        <f ca="1">C4</f>
        <v xml:space="preserve"> : 5</v>
      </c>
      <c r="G4" s="17"/>
      <c r="H4" s="96" t="str">
        <f ca="1">C4</f>
        <v xml:space="preserve"> : 5</v>
      </c>
      <c r="I4" s="14">
        <f t="shared" ca="1" si="0"/>
        <v>1</v>
      </c>
      <c r="J4" s="14">
        <f t="shared" ca="1" si="0"/>
        <v>2</v>
      </c>
      <c r="K4" s="97" t="str">
        <f ca="1">C4</f>
        <v xml:space="preserve"> : 5</v>
      </c>
      <c r="P4" s="66" t="s">
        <v>66</v>
      </c>
      <c r="Q4" s="66"/>
      <c r="R4" s="66"/>
      <c r="S4" s="99"/>
      <c r="T4" s="99"/>
    </row>
    <row r="5" spans="1:20" x14ac:dyDescent="0.2">
      <c r="C5" s="96"/>
      <c r="D5" s="14">
        <f ca="1">VLOOKUP($A$3,Daten2!$B$3:$P$39,5,FALSE)</f>
        <v>5</v>
      </c>
      <c r="E5" s="14">
        <f ca="1">VLOOKUP($A$3,Daten2!$B$3:$P$39,6,FALSE)</f>
        <v>10</v>
      </c>
      <c r="F5" s="97"/>
      <c r="G5" s="17"/>
      <c r="H5" s="96"/>
      <c r="I5" s="14">
        <f t="shared" ca="1" si="0"/>
        <v>5</v>
      </c>
      <c r="J5" s="14">
        <f t="shared" ca="1" si="0"/>
        <v>10</v>
      </c>
      <c r="K5" s="97"/>
    </row>
    <row r="6" spans="1:20" x14ac:dyDescent="0.2">
      <c r="C6" s="23"/>
      <c r="D6" s="14">
        <f ca="1">VLOOKUP($A$3,Daten2!$B$3:$P$39,7,FALSE)</f>
        <v>9</v>
      </c>
      <c r="E6" s="14">
        <f ca="1">VLOOKUP($A$3,Daten2!$B$3:$P$39,8,FALSE)</f>
        <v>18</v>
      </c>
      <c r="G6" s="19"/>
      <c r="I6" s="14">
        <f t="shared" ca="1" si="0"/>
        <v>9</v>
      </c>
      <c r="J6" s="14">
        <f t="shared" ca="1" si="0"/>
        <v>18</v>
      </c>
    </row>
    <row r="7" spans="1:20" x14ac:dyDescent="0.2">
      <c r="C7" s="24"/>
      <c r="D7" s="14">
        <f ca="1">VLOOKUP($A$3,Daten2!$B$3:$P$39,9,FALSE)</f>
        <v>13</v>
      </c>
      <c r="E7" s="14">
        <f ca="1">VLOOKUP($A$3,Daten2!$B$3:$P$39,10,FALSE)</f>
        <v>26</v>
      </c>
      <c r="G7" s="19"/>
      <c r="I7" s="14">
        <f t="shared" ca="1" si="0"/>
        <v>13</v>
      </c>
      <c r="J7" s="14">
        <f t="shared" ca="1" si="0"/>
        <v>26</v>
      </c>
    </row>
    <row r="8" spans="1:20" x14ac:dyDescent="0.2">
      <c r="G8" s="19"/>
    </row>
    <row r="9" spans="1:20" x14ac:dyDescent="0.2">
      <c r="G9" s="19"/>
    </row>
    <row r="10" spans="1:20" x14ac:dyDescent="0.2">
      <c r="A10">
        <f>A3+1</f>
        <v>2</v>
      </c>
      <c r="B10" t="str">
        <f>A10&amp;")"</f>
        <v>2)</v>
      </c>
      <c r="D10" s="13" t="s">
        <v>3</v>
      </c>
      <c r="E10" s="13" t="s">
        <v>4</v>
      </c>
      <c r="G10" s="19"/>
      <c r="I10" s="16" t="str">
        <f t="shared" ref="I10:J14" si="1">D10</f>
        <v>x</v>
      </c>
      <c r="J10" s="16" t="str">
        <f t="shared" si="1"/>
        <v>y</v>
      </c>
    </row>
    <row r="11" spans="1:20" x14ac:dyDescent="0.2">
      <c r="C11" s="96" t="str">
        <f ca="1">" : "&amp;D13</f>
        <v xml:space="preserve"> : 9</v>
      </c>
      <c r="D11" s="20">
        <f ca="1">VLOOKUP($A10,Daten2!$B$3:$P$39,3,FALSE)</f>
        <v>1</v>
      </c>
      <c r="E11" s="18">
        <f ca="1">VLOOKUP($A$10,Daten2!$B$3:$P$39,4,FALSE)</f>
        <v>3</v>
      </c>
      <c r="F11" s="97" t="str">
        <f ca="1">C11</f>
        <v xml:space="preserve"> : 9</v>
      </c>
      <c r="G11" s="17"/>
      <c r="H11" s="96" t="str">
        <f ca="1">C11</f>
        <v xml:space="preserve"> : 9</v>
      </c>
      <c r="I11" s="14">
        <f t="shared" ca="1" si="1"/>
        <v>1</v>
      </c>
      <c r="J11" s="14">
        <f t="shared" ca="1" si="1"/>
        <v>3</v>
      </c>
      <c r="K11" s="97" t="str">
        <f ca="1">C11</f>
        <v xml:space="preserve"> : 9</v>
      </c>
      <c r="L11" s="5" t="s">
        <v>66</v>
      </c>
    </row>
    <row r="12" spans="1:20" x14ac:dyDescent="0.2">
      <c r="C12" s="96"/>
      <c r="D12" s="20">
        <f ca="1">VLOOKUP($A10,Daten2!$B$3:$P$39,5,FALSE)</f>
        <v>5</v>
      </c>
      <c r="E12" s="18">
        <f ca="1">E11*D12</f>
        <v>15</v>
      </c>
      <c r="F12" s="97"/>
      <c r="G12" s="17"/>
      <c r="H12" s="96"/>
      <c r="I12" s="14">
        <f t="shared" ca="1" si="1"/>
        <v>5</v>
      </c>
      <c r="J12" s="14">
        <f t="shared" ca="1" si="1"/>
        <v>15</v>
      </c>
      <c r="K12" s="97"/>
      <c r="L12" s="5" t="s">
        <v>66</v>
      </c>
    </row>
    <row r="13" spans="1:20" x14ac:dyDescent="0.2">
      <c r="D13" s="14">
        <f ca="1">VLOOKUP($A10,Daten2!$B$3:$P$39,7,FALSE)</f>
        <v>9</v>
      </c>
      <c r="E13" s="20">
        <f ca="1">D13*E11</f>
        <v>27</v>
      </c>
      <c r="G13" s="19"/>
      <c r="I13" s="14">
        <f t="shared" ca="1" si="1"/>
        <v>9</v>
      </c>
      <c r="J13" s="14">
        <f t="shared" ca="1" si="1"/>
        <v>27</v>
      </c>
      <c r="L13" s="5" t="s">
        <v>66</v>
      </c>
    </row>
    <row r="14" spans="1:20" x14ac:dyDescent="0.2">
      <c r="D14" s="14">
        <f ca="1">VLOOKUP($A10,Daten2!$B$3:$P$39,9,FALSE)</f>
        <v>13</v>
      </c>
      <c r="E14" s="18">
        <f ca="1">D14*E11</f>
        <v>39</v>
      </c>
      <c r="G14" s="19"/>
      <c r="I14" s="14">
        <f t="shared" ca="1" si="1"/>
        <v>13</v>
      </c>
      <c r="J14" s="14">
        <f t="shared" ca="1" si="1"/>
        <v>39</v>
      </c>
    </row>
    <row r="15" spans="1:20" x14ac:dyDescent="0.2">
      <c r="G15" s="19"/>
    </row>
    <row r="16" spans="1:20" x14ac:dyDescent="0.2">
      <c r="G16" s="19"/>
    </row>
    <row r="17" spans="1:13" x14ac:dyDescent="0.2">
      <c r="A17">
        <f>A10+1</f>
        <v>3</v>
      </c>
      <c r="B17" t="str">
        <f>A17&amp;")"</f>
        <v>3)</v>
      </c>
      <c r="D17" s="13" t="s">
        <v>3</v>
      </c>
      <c r="E17" s="13" t="s">
        <v>4</v>
      </c>
      <c r="G17" s="19"/>
      <c r="I17" s="16" t="str">
        <f t="shared" ref="I17:J21" si="2">D17</f>
        <v>x</v>
      </c>
      <c r="J17" s="16" t="str">
        <f t="shared" si="2"/>
        <v>y</v>
      </c>
    </row>
    <row r="18" spans="1:13" x14ac:dyDescent="0.2">
      <c r="C18" s="96"/>
      <c r="D18" s="18">
        <v>1</v>
      </c>
      <c r="E18" s="18">
        <f ca="1">VLOOKUP($A$17,Daten2!$B$3:$P$39,4,FALSE)</f>
        <v>17</v>
      </c>
      <c r="F18" s="97"/>
      <c r="G18" s="17"/>
      <c r="H18" s="96"/>
      <c r="I18" s="14">
        <f t="shared" si="2"/>
        <v>1</v>
      </c>
      <c r="J18" s="14">
        <f t="shared" ca="1" si="2"/>
        <v>17</v>
      </c>
      <c r="K18" s="97"/>
    </row>
    <row r="19" spans="1:13" x14ac:dyDescent="0.2">
      <c r="C19" s="96"/>
      <c r="D19" s="14">
        <f ca="1">VLOOKUP($A17,Daten2!$B$3:$P$39,5,FALSE)</f>
        <v>2</v>
      </c>
      <c r="E19" s="14">
        <f ca="1">E18*D19</f>
        <v>34</v>
      </c>
      <c r="F19" s="97"/>
      <c r="G19" s="17"/>
      <c r="H19" s="96"/>
      <c r="I19" s="14">
        <f t="shared" ca="1" si="2"/>
        <v>2</v>
      </c>
      <c r="J19" s="14">
        <f t="shared" ca="1" si="2"/>
        <v>34</v>
      </c>
      <c r="K19" s="97"/>
    </row>
    <row r="20" spans="1:13" x14ac:dyDescent="0.2">
      <c r="D20" s="14">
        <f ca="1">VLOOKUP($A17,Daten2!$B$3:$P$39,7,FALSE)</f>
        <v>5</v>
      </c>
      <c r="E20" s="18">
        <f ca="1">D20*E18</f>
        <v>85</v>
      </c>
      <c r="G20" s="19"/>
      <c r="I20" s="14">
        <f t="shared" ca="1" si="2"/>
        <v>5</v>
      </c>
      <c r="J20" s="14">
        <f t="shared" ca="1" si="2"/>
        <v>85</v>
      </c>
    </row>
    <row r="21" spans="1:13" x14ac:dyDescent="0.2">
      <c r="D21" s="14">
        <f ca="1">VLOOKUP($A17,Daten2!$B$3:$P$39,9,FALSE)</f>
        <v>8</v>
      </c>
      <c r="E21" s="18">
        <f ca="1">D21*E18</f>
        <v>136</v>
      </c>
      <c r="G21" s="19"/>
      <c r="I21" s="14">
        <f t="shared" ca="1" si="2"/>
        <v>8</v>
      </c>
      <c r="J21" s="14">
        <f t="shared" ca="1" si="2"/>
        <v>136</v>
      </c>
    </row>
    <row r="22" spans="1:13" x14ac:dyDescent="0.2">
      <c r="G22" s="19"/>
    </row>
    <row r="23" spans="1:13" x14ac:dyDescent="0.2">
      <c r="G23" s="19"/>
    </row>
    <row r="24" spans="1:13" x14ac:dyDescent="0.2">
      <c r="A24">
        <f>A17+1</f>
        <v>4</v>
      </c>
      <c r="B24" t="str">
        <f>A24&amp;")"</f>
        <v>4)</v>
      </c>
      <c r="D24" s="13" t="s">
        <v>3</v>
      </c>
      <c r="E24" s="13" t="s">
        <v>4</v>
      </c>
      <c r="G24" s="19"/>
      <c r="I24" s="16" t="str">
        <f t="shared" ref="I24:J28" si="3">D24</f>
        <v>x</v>
      </c>
      <c r="J24" s="16" t="str">
        <f t="shared" si="3"/>
        <v>y</v>
      </c>
    </row>
    <row r="25" spans="1:13" x14ac:dyDescent="0.2">
      <c r="C25" s="96"/>
      <c r="D25" s="18">
        <f ca="1">VLOOKUP($A24,Daten2!$B$3:$P$39,3,FALSE)</f>
        <v>1</v>
      </c>
      <c r="E25" s="18">
        <f ca="1">VLOOKUP($A$24,Daten2!$B$3:$P$39,4,FALSE)</f>
        <v>6</v>
      </c>
      <c r="F25" s="97"/>
      <c r="G25" s="17"/>
      <c r="H25" s="96"/>
      <c r="I25" s="14">
        <f t="shared" ca="1" si="3"/>
        <v>1</v>
      </c>
      <c r="J25" s="14">
        <f t="shared" ca="1" si="3"/>
        <v>6</v>
      </c>
      <c r="K25" s="97"/>
      <c r="L25" t="s">
        <v>66</v>
      </c>
    </row>
    <row r="26" spans="1:13" x14ac:dyDescent="0.2">
      <c r="C26" s="96"/>
      <c r="D26" s="14">
        <f ca="1">VLOOKUP($A24,Daten2!$B$3:$P$39,5,FALSE)</f>
        <v>5</v>
      </c>
      <c r="E26" s="18">
        <f ca="1">E25*D26</f>
        <v>30</v>
      </c>
      <c r="F26" s="97"/>
      <c r="G26" s="17"/>
      <c r="H26" s="96"/>
      <c r="I26" s="14">
        <f t="shared" ca="1" si="3"/>
        <v>5</v>
      </c>
      <c r="J26" s="14">
        <f t="shared" ca="1" si="3"/>
        <v>30</v>
      </c>
      <c r="K26" s="97"/>
      <c r="L26" t="s">
        <v>66</v>
      </c>
    </row>
    <row r="27" spans="1:13" x14ac:dyDescent="0.2">
      <c r="D27" s="14">
        <f ca="1">VLOOKUP($A24,Daten2!$B$3:$P$39,7,FALSE)</f>
        <v>6</v>
      </c>
      <c r="E27" s="20">
        <f ca="1">D27*E25</f>
        <v>36</v>
      </c>
      <c r="G27" s="19"/>
      <c r="I27" s="14">
        <f t="shared" ca="1" si="3"/>
        <v>6</v>
      </c>
      <c r="J27" s="14">
        <f t="shared" ca="1" si="3"/>
        <v>36</v>
      </c>
      <c r="L27" t="s">
        <v>66</v>
      </c>
    </row>
    <row r="28" spans="1:13" x14ac:dyDescent="0.2">
      <c r="D28" s="14">
        <f ca="1">VLOOKUP($A24,Daten2!$B$3:$P$39,9,FALSE)</f>
        <v>8</v>
      </c>
      <c r="E28" s="18">
        <f ca="1">D28*E25</f>
        <v>48</v>
      </c>
      <c r="G28" s="19"/>
      <c r="I28" s="14">
        <f t="shared" ca="1" si="3"/>
        <v>8</v>
      </c>
      <c r="J28" s="14">
        <f t="shared" ca="1" si="3"/>
        <v>48</v>
      </c>
    </row>
    <row r="29" spans="1:13" x14ac:dyDescent="0.2">
      <c r="G29" s="19"/>
    </row>
    <row r="30" spans="1:13" x14ac:dyDescent="0.2">
      <c r="G30" s="19"/>
    </row>
    <row r="31" spans="1:13" x14ac:dyDescent="0.2">
      <c r="A31">
        <f>A24+1</f>
        <v>5</v>
      </c>
      <c r="B31" t="str">
        <f>A31&amp;")"</f>
        <v>5)</v>
      </c>
      <c r="D31" s="13" t="s">
        <v>3</v>
      </c>
      <c r="E31" s="13" t="s">
        <v>4</v>
      </c>
      <c r="G31" s="19"/>
      <c r="I31" s="16" t="str">
        <f t="shared" ref="I31:J35" si="4">D31</f>
        <v>x</v>
      </c>
      <c r="J31" s="16" t="str">
        <f t="shared" si="4"/>
        <v>y</v>
      </c>
    </row>
    <row r="32" spans="1:13" x14ac:dyDescent="0.2">
      <c r="C32" s="96"/>
      <c r="D32" s="18">
        <f ca="1">VLOOKUP($A31,Daten2!$B$3:$P$39,3,FALSE)</f>
        <v>1</v>
      </c>
      <c r="E32" s="18">
        <f ca="1">VLOOKUP($A$31,Daten2!$B$3:$P$39,4,FALSE)</f>
        <v>4</v>
      </c>
      <c r="F32" s="97"/>
      <c r="G32" s="17"/>
      <c r="H32" s="96"/>
      <c r="I32" s="14">
        <f t="shared" ca="1" si="4"/>
        <v>1</v>
      </c>
      <c r="J32" s="14">
        <f t="shared" ca="1" si="4"/>
        <v>4</v>
      </c>
      <c r="K32" s="97"/>
      <c r="M32" t="s">
        <v>66</v>
      </c>
    </row>
    <row r="33" spans="1:11" x14ac:dyDescent="0.2">
      <c r="C33" s="96"/>
      <c r="D33" s="14">
        <f ca="1">VLOOKUP($A31,Daten2!$B$3:$P$39,5,FALSE)</f>
        <v>2</v>
      </c>
      <c r="E33" s="14">
        <f ca="1">E32*D33</f>
        <v>8</v>
      </c>
      <c r="F33" s="97"/>
      <c r="G33" s="17"/>
      <c r="H33" s="96"/>
      <c r="I33" s="14">
        <f t="shared" ca="1" si="4"/>
        <v>2</v>
      </c>
      <c r="J33" s="14">
        <f t="shared" ca="1" si="4"/>
        <v>8</v>
      </c>
      <c r="K33" s="97"/>
    </row>
    <row r="34" spans="1:11" x14ac:dyDescent="0.2">
      <c r="D34" s="18">
        <f ca="1">VLOOKUP($A31,Daten2!$B$3:$P$39,7,FALSE)</f>
        <v>5</v>
      </c>
      <c r="E34" s="20">
        <f ca="1">D34*E32</f>
        <v>20</v>
      </c>
      <c r="G34" s="19"/>
      <c r="I34" s="14">
        <f t="shared" ca="1" si="4"/>
        <v>5</v>
      </c>
      <c r="J34" s="14">
        <f t="shared" ca="1" si="4"/>
        <v>20</v>
      </c>
    </row>
    <row r="35" spans="1:11" x14ac:dyDescent="0.2">
      <c r="D35" s="18">
        <f ca="1">VLOOKUP($A31,Daten2!$B$3:$P$39,9,FALSE)</f>
        <v>7</v>
      </c>
      <c r="E35" s="20">
        <f ca="1">D35*E32</f>
        <v>28</v>
      </c>
      <c r="G35" s="19"/>
      <c r="I35" s="14">
        <f t="shared" ca="1" si="4"/>
        <v>7</v>
      </c>
      <c r="J35" s="14">
        <f t="shared" ca="1" si="4"/>
        <v>28</v>
      </c>
    </row>
    <row r="36" spans="1:11" x14ac:dyDescent="0.2">
      <c r="G36" s="19"/>
    </row>
    <row r="37" spans="1:11" x14ac:dyDescent="0.2">
      <c r="G37" s="19"/>
    </row>
    <row r="38" spans="1:11" x14ac:dyDescent="0.2">
      <c r="A38">
        <f>A31+1</f>
        <v>6</v>
      </c>
      <c r="B38" t="str">
        <f>A38&amp;")"</f>
        <v>6)</v>
      </c>
      <c r="D38" s="13" t="s">
        <v>3</v>
      </c>
      <c r="E38" s="13" t="s">
        <v>4</v>
      </c>
      <c r="G38" s="19"/>
      <c r="I38" s="16" t="str">
        <f t="shared" ref="I38:J42" si="5">D38</f>
        <v>x</v>
      </c>
      <c r="J38" s="16" t="str">
        <f t="shared" si="5"/>
        <v>y</v>
      </c>
    </row>
    <row r="39" spans="1:11" x14ac:dyDescent="0.2">
      <c r="C39" s="96"/>
      <c r="D39" s="18">
        <f ca="1">VLOOKUP($A38,Daten2!$B$3:$P$39,3,FALSE)</f>
        <v>1</v>
      </c>
      <c r="E39" s="18">
        <f ca="1">VLOOKUP($A$38,Daten2!$B$3:$P$39,4,FALSE)</f>
        <v>17</v>
      </c>
      <c r="F39" s="97"/>
      <c r="G39" s="17"/>
      <c r="H39" s="96"/>
      <c r="I39" s="14">
        <f t="shared" ca="1" si="5"/>
        <v>1</v>
      </c>
      <c r="J39" s="14">
        <f t="shared" ca="1" si="5"/>
        <v>17</v>
      </c>
      <c r="K39" s="97"/>
    </row>
    <row r="40" spans="1:11" x14ac:dyDescent="0.2">
      <c r="C40" s="96"/>
      <c r="D40" s="18">
        <f ca="1">VLOOKUP($A38,Daten2!$B$3:$P$39,5,FALSE)</f>
        <v>3</v>
      </c>
      <c r="E40" s="14">
        <f ca="1">E39*D40</f>
        <v>51</v>
      </c>
      <c r="F40" s="97"/>
      <c r="G40" s="17"/>
      <c r="H40" s="96"/>
      <c r="I40" s="14">
        <f t="shared" ca="1" si="5"/>
        <v>3</v>
      </c>
      <c r="J40" s="14">
        <f t="shared" ca="1" si="5"/>
        <v>51</v>
      </c>
      <c r="K40" s="97"/>
    </row>
    <row r="41" spans="1:11" x14ac:dyDescent="0.2">
      <c r="D41" s="14">
        <f ca="1">VLOOKUP($A38,Daten2!$B$3:$P$39,7,FALSE)</f>
        <v>7</v>
      </c>
      <c r="E41" s="20">
        <f ca="1">D41*E39</f>
        <v>119</v>
      </c>
      <c r="G41" s="19"/>
      <c r="I41" s="14">
        <f t="shared" ca="1" si="5"/>
        <v>7</v>
      </c>
      <c r="J41" s="14">
        <f t="shared" ca="1" si="5"/>
        <v>119</v>
      </c>
    </row>
    <row r="42" spans="1:11" x14ac:dyDescent="0.2">
      <c r="D42" s="14">
        <f ca="1">VLOOKUP($A38,Daten2!$B$3:$P$39,9,FALSE)</f>
        <v>11</v>
      </c>
      <c r="E42" s="18">
        <f ca="1">D42*E39</f>
        <v>187</v>
      </c>
      <c r="G42" s="19"/>
      <c r="I42" s="14">
        <f t="shared" ca="1" si="5"/>
        <v>11</v>
      </c>
      <c r="J42" s="14">
        <f t="shared" ca="1" si="5"/>
        <v>187</v>
      </c>
    </row>
    <row r="43" spans="1:11" x14ac:dyDescent="0.2">
      <c r="G43" s="19"/>
    </row>
    <row r="44" spans="1:11" x14ac:dyDescent="0.2">
      <c r="G44" s="19"/>
    </row>
    <row r="45" spans="1:11" x14ac:dyDescent="0.2">
      <c r="A45">
        <f>A38+1</f>
        <v>7</v>
      </c>
      <c r="B45" t="str">
        <f>A45&amp;")"</f>
        <v>7)</v>
      </c>
      <c r="D45" s="13" t="s">
        <v>3</v>
      </c>
      <c r="E45" s="13" t="s">
        <v>4</v>
      </c>
      <c r="G45" s="19"/>
      <c r="I45" s="16" t="str">
        <f t="shared" ref="I45:J49" si="6">D45</f>
        <v>x</v>
      </c>
      <c r="J45" s="16" t="str">
        <f t="shared" si="6"/>
        <v>y</v>
      </c>
    </row>
    <row r="46" spans="1:11" x14ac:dyDescent="0.2">
      <c r="C46" s="96"/>
      <c r="D46" s="18">
        <f ca="1">VLOOKUP($A45,Daten2!$B$3:$P$39,3,FALSE)</f>
        <v>1</v>
      </c>
      <c r="E46" s="18">
        <f ca="1">VLOOKUP($A$10,Daten2!$B$3:$P$39,4,FALSE)</f>
        <v>3</v>
      </c>
      <c r="F46" s="97"/>
      <c r="G46" s="17"/>
      <c r="H46" s="96"/>
      <c r="I46" s="14">
        <f t="shared" ca="1" si="6"/>
        <v>1</v>
      </c>
      <c r="J46" s="14">
        <f t="shared" ca="1" si="6"/>
        <v>3</v>
      </c>
      <c r="K46" s="97"/>
    </row>
    <row r="47" spans="1:11" x14ac:dyDescent="0.2">
      <c r="C47" s="96"/>
      <c r="D47" s="14">
        <f ca="1">VLOOKUP($A$45,Daten2!$B$3:$P$39,5,FALSE)</f>
        <v>4</v>
      </c>
      <c r="E47" s="14">
        <f ca="1">E46*D47</f>
        <v>12</v>
      </c>
      <c r="F47" s="97"/>
      <c r="G47" s="17"/>
      <c r="H47" s="96"/>
      <c r="I47" s="14">
        <f t="shared" ca="1" si="6"/>
        <v>4</v>
      </c>
      <c r="J47" s="14">
        <f t="shared" ca="1" si="6"/>
        <v>12</v>
      </c>
      <c r="K47" s="97"/>
    </row>
    <row r="48" spans="1:11" x14ac:dyDescent="0.2">
      <c r="D48" s="18">
        <f ca="1">VLOOKUP($A$45,Daten2!$B$3:$P$39,7,FALSE)</f>
        <v>6</v>
      </c>
      <c r="E48" s="20">
        <f ca="1">D48*E46</f>
        <v>18</v>
      </c>
      <c r="G48" s="19"/>
      <c r="I48" s="14">
        <f t="shared" ca="1" si="6"/>
        <v>6</v>
      </c>
      <c r="J48" s="14">
        <f t="shared" ca="1" si="6"/>
        <v>18</v>
      </c>
    </row>
    <row r="49" spans="1:16" x14ac:dyDescent="0.2">
      <c r="D49" s="14">
        <f ca="1">VLOOKUP($A$45,Daten2!$B$3:$P$39,9,FALSE)</f>
        <v>9</v>
      </c>
      <c r="E49" s="18">
        <f ca="1">D49*E46</f>
        <v>27</v>
      </c>
      <c r="G49" s="19"/>
      <c r="I49" s="14">
        <f t="shared" ca="1" si="6"/>
        <v>9</v>
      </c>
      <c r="J49" s="14">
        <f t="shared" ca="1" si="6"/>
        <v>27</v>
      </c>
    </row>
    <row r="50" spans="1:16" x14ac:dyDescent="0.2">
      <c r="G50" s="19"/>
    </row>
    <row r="51" spans="1:16" x14ac:dyDescent="0.2">
      <c r="G51" s="19"/>
    </row>
    <row r="52" spans="1:16" x14ac:dyDescent="0.2">
      <c r="A52">
        <f>A45+1</f>
        <v>8</v>
      </c>
      <c r="B52" t="str">
        <f>A52&amp;")"</f>
        <v>8)</v>
      </c>
      <c r="D52" s="13" t="s">
        <v>3</v>
      </c>
      <c r="E52" s="13" t="s">
        <v>4</v>
      </c>
      <c r="G52" s="19"/>
      <c r="I52" s="16" t="str">
        <f t="shared" ref="I52:J56" si="7">D52</f>
        <v>x</v>
      </c>
      <c r="J52" s="16" t="str">
        <f t="shared" si="7"/>
        <v>y</v>
      </c>
    </row>
    <row r="53" spans="1:16" x14ac:dyDescent="0.2">
      <c r="C53" s="96"/>
      <c r="D53" s="18">
        <f ca="1">VLOOKUP($A52,Daten2!$B$3:$P$39,3,FALSE)</f>
        <v>1</v>
      </c>
      <c r="E53" s="18">
        <f ca="1">VLOOKUP($A$52,Daten2!$B$3:$P$39,4,FALSE)</f>
        <v>13</v>
      </c>
      <c r="F53" s="97"/>
      <c r="G53" s="17"/>
      <c r="H53" s="96"/>
      <c r="I53" s="14">
        <f t="shared" ca="1" si="7"/>
        <v>1</v>
      </c>
      <c r="J53" s="14">
        <f t="shared" ca="1" si="7"/>
        <v>13</v>
      </c>
      <c r="K53" s="97"/>
      <c r="P53" t="s">
        <v>66</v>
      </c>
    </row>
    <row r="54" spans="1:16" x14ac:dyDescent="0.2">
      <c r="C54" s="96"/>
      <c r="D54" s="14">
        <f ca="1">VLOOKUP($A$52,Daten2!$B$3:$P$39,5,FALSE)</f>
        <v>3</v>
      </c>
      <c r="E54" s="18">
        <f ca="1">E53*D54</f>
        <v>39</v>
      </c>
      <c r="F54" s="97"/>
      <c r="G54" s="17"/>
      <c r="H54" s="96"/>
      <c r="I54" s="14">
        <f t="shared" ca="1" si="7"/>
        <v>3</v>
      </c>
      <c r="J54" s="14">
        <f t="shared" ca="1" si="7"/>
        <v>39</v>
      </c>
      <c r="K54" s="97"/>
    </row>
    <row r="55" spans="1:16" x14ac:dyDescent="0.2">
      <c r="D55" s="20">
        <f ca="1">VLOOKUP($A$52,Daten2!$B$3:$P$39,7,FALSE)</f>
        <v>7</v>
      </c>
      <c r="E55" s="18">
        <f ca="1">D55*E53</f>
        <v>91</v>
      </c>
      <c r="G55" s="19"/>
      <c r="I55" s="14">
        <f t="shared" ca="1" si="7"/>
        <v>7</v>
      </c>
      <c r="J55" s="14">
        <f t="shared" ca="1" si="7"/>
        <v>91</v>
      </c>
    </row>
    <row r="56" spans="1:16" x14ac:dyDescent="0.2">
      <c r="D56" s="14">
        <f ca="1">VLOOKUP($A$52,Daten2!$B$3:$P$39,9,FALSE)</f>
        <v>8</v>
      </c>
      <c r="E56" s="20">
        <f ca="1">D56*E53</f>
        <v>104</v>
      </c>
      <c r="G56" s="19"/>
      <c r="I56" s="14">
        <f t="shared" ca="1" si="7"/>
        <v>8</v>
      </c>
      <c r="J56" s="14">
        <f t="shared" ca="1" si="7"/>
        <v>104</v>
      </c>
    </row>
    <row r="58" spans="1:16" x14ac:dyDescent="0.2">
      <c r="I58" t="s">
        <v>68</v>
      </c>
    </row>
  </sheetData>
  <mergeCells count="35">
    <mergeCell ref="C46:C47"/>
    <mergeCell ref="F46:F47"/>
    <mergeCell ref="H46:H47"/>
    <mergeCell ref="K46:K47"/>
    <mergeCell ref="C53:C54"/>
    <mergeCell ref="F53:F54"/>
    <mergeCell ref="H53:H54"/>
    <mergeCell ref="K53:K54"/>
    <mergeCell ref="C32:C33"/>
    <mergeCell ref="F32:F33"/>
    <mergeCell ref="H32:H33"/>
    <mergeCell ref="K32:K33"/>
    <mergeCell ref="C39:C40"/>
    <mergeCell ref="F39:F40"/>
    <mergeCell ref="H39:H40"/>
    <mergeCell ref="K39:K40"/>
    <mergeCell ref="C18:C19"/>
    <mergeCell ref="F18:F19"/>
    <mergeCell ref="H18:H19"/>
    <mergeCell ref="K18:K19"/>
    <mergeCell ref="C25:C26"/>
    <mergeCell ref="F25:F26"/>
    <mergeCell ref="H25:H26"/>
    <mergeCell ref="K25:K26"/>
    <mergeCell ref="B1:G1"/>
    <mergeCell ref="C4:C5"/>
    <mergeCell ref="F4:F5"/>
    <mergeCell ref="H4:H5"/>
    <mergeCell ref="K4:K5"/>
    <mergeCell ref="P2:T2"/>
    <mergeCell ref="S4:T4"/>
    <mergeCell ref="C11:C12"/>
    <mergeCell ref="F11:F12"/>
    <mergeCell ref="H11:H12"/>
    <mergeCell ref="K11:K12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B1" workbookViewId="0">
      <selection activeCell="G20" sqref="G20"/>
    </sheetView>
  </sheetViews>
  <sheetFormatPr baseColWidth="10" defaultRowHeight="12.75" x14ac:dyDescent="0.2"/>
  <cols>
    <col min="1" max="1" width="2" style="37" hidden="1" customWidth="1"/>
    <col min="2" max="2" width="4.42578125" style="37" customWidth="1"/>
    <col min="3" max="3" width="6" style="37" customWidth="1"/>
    <col min="4" max="5" width="11.42578125" style="37"/>
    <col min="6" max="6" width="7.7109375" style="37" customWidth="1"/>
    <col min="7" max="7" width="11.42578125" style="37"/>
    <col min="8" max="8" width="7.7109375" style="37" customWidth="1"/>
    <col min="9" max="10" width="11.42578125" style="37"/>
    <col min="11" max="11" width="7.28515625" style="37" customWidth="1"/>
    <col min="12" max="12" width="11.42578125" style="37"/>
    <col min="13" max="13" width="15.7109375" style="37" hidden="1" customWidth="1"/>
    <col min="14" max="14" width="0" style="37" hidden="1" customWidth="1"/>
    <col min="15" max="16384" width="11.42578125" style="37"/>
  </cols>
  <sheetData>
    <row r="1" spans="1:20" x14ac:dyDescent="0.2">
      <c r="B1" s="98" t="s">
        <v>67</v>
      </c>
      <c r="C1" s="98"/>
      <c r="D1" s="98"/>
      <c r="E1" s="98"/>
      <c r="F1" s="98"/>
      <c r="G1" s="98"/>
      <c r="H1" s="98" t="s">
        <v>141</v>
      </c>
      <c r="I1" s="98"/>
      <c r="J1" s="98"/>
      <c r="K1" s="98"/>
    </row>
    <row r="2" spans="1:20" ht="15.75" x14ac:dyDescent="0.25">
      <c r="M2" s="14" t="s">
        <v>3</v>
      </c>
      <c r="N2" s="14" t="s">
        <v>4</v>
      </c>
      <c r="P2" s="95" t="s">
        <v>69</v>
      </c>
      <c r="Q2" s="95"/>
      <c r="R2" s="95"/>
      <c r="S2" s="95"/>
      <c r="T2" s="95"/>
    </row>
    <row r="3" spans="1:20" ht="15.75" x14ac:dyDescent="0.25">
      <c r="A3" s="37">
        <v>1</v>
      </c>
      <c r="B3" s="37" t="str">
        <f>A3&amp;")"</f>
        <v>1)</v>
      </c>
      <c r="D3" s="13" t="s">
        <v>3</v>
      </c>
      <c r="E3" s="13" t="s">
        <v>4</v>
      </c>
      <c r="G3" s="19"/>
      <c r="I3" s="16" t="str">
        <f t="shared" ref="I3:J6" si="0">D3</f>
        <v>x</v>
      </c>
      <c r="J3" s="16" t="str">
        <f t="shared" si="0"/>
        <v>y</v>
      </c>
      <c r="M3" s="14"/>
      <c r="N3" s="26">
        <v>20</v>
      </c>
      <c r="P3" s="21"/>
      <c r="Q3" s="21"/>
      <c r="R3" s="90"/>
      <c r="T3" s="50"/>
    </row>
    <row r="4" spans="1:20" x14ac:dyDescent="0.2">
      <c r="C4" s="96" t="str">
        <f ca="1">": " &amp;D4</f>
        <v>: 5</v>
      </c>
      <c r="D4" s="14">
        <f ca="1">VLOOKUP($A$3,Daten2!$B$3:$P$39,5,FALSE)</f>
        <v>5</v>
      </c>
      <c r="E4" s="14">
        <f ca="1">VLOOKUP($A$3,Daten2!$B$3:$P$39,6,FALSE)</f>
        <v>10</v>
      </c>
      <c r="F4" s="97" t="str">
        <f ca="1">C4</f>
        <v>: 5</v>
      </c>
      <c r="G4" s="91"/>
      <c r="H4" s="91"/>
      <c r="I4" s="14">
        <f t="shared" ca="1" si="0"/>
        <v>5</v>
      </c>
      <c r="J4" s="14">
        <f t="shared" ca="1" si="0"/>
        <v>10</v>
      </c>
      <c r="K4" s="92"/>
      <c r="P4" s="100" t="s">
        <v>66</v>
      </c>
      <c r="Q4" s="101"/>
      <c r="R4" s="101"/>
      <c r="S4" s="101"/>
      <c r="T4" s="101"/>
    </row>
    <row r="5" spans="1:20" x14ac:dyDescent="0.2">
      <c r="C5" s="96"/>
      <c r="D5" s="14">
        <v>1</v>
      </c>
      <c r="E5" s="14">
        <f ca="1">E4/D4</f>
        <v>2</v>
      </c>
      <c r="F5" s="97"/>
      <c r="G5" s="19"/>
      <c r="I5" s="14">
        <f t="shared" si="0"/>
        <v>1</v>
      </c>
      <c r="J5" s="14">
        <f t="shared" ca="1" si="0"/>
        <v>2</v>
      </c>
    </row>
    <row r="6" spans="1:20" x14ac:dyDescent="0.2">
      <c r="C6" s="93" t="str">
        <f ca="1">"• "&amp; D6</f>
        <v>• 13</v>
      </c>
      <c r="D6" s="14">
        <f ca="1">VLOOKUP($A$3,Daten2!$B$3:$P$39,9,FALSE)</f>
        <v>13</v>
      </c>
      <c r="E6" s="14">
        <f ca="1">E5*D6</f>
        <v>26</v>
      </c>
      <c r="F6" s="12" t="str">
        <f ca="1">C6</f>
        <v>• 13</v>
      </c>
      <c r="G6" s="19"/>
      <c r="I6" s="14">
        <f t="shared" ca="1" si="0"/>
        <v>13</v>
      </c>
      <c r="J6" s="14">
        <f t="shared" ca="1" si="0"/>
        <v>26</v>
      </c>
    </row>
    <row r="7" spans="1:20" x14ac:dyDescent="0.2">
      <c r="G7" s="19"/>
    </row>
    <row r="8" spans="1:20" x14ac:dyDescent="0.2">
      <c r="G8" s="19"/>
    </row>
    <row r="9" spans="1:20" x14ac:dyDescent="0.2">
      <c r="A9" s="37">
        <f>A3+1</f>
        <v>2</v>
      </c>
      <c r="B9" s="37" t="str">
        <f>A9&amp;")"</f>
        <v>2)</v>
      </c>
      <c r="D9" s="13" t="s">
        <v>3</v>
      </c>
      <c r="E9" s="13" t="s">
        <v>4</v>
      </c>
      <c r="G9" s="19"/>
      <c r="I9" s="16" t="str">
        <f t="shared" ref="I9:I12" si="1">D9</f>
        <v>x</v>
      </c>
      <c r="J9" s="16" t="str">
        <f t="shared" ref="J9:J11" si="2">E9</f>
        <v>y</v>
      </c>
    </row>
    <row r="10" spans="1:20" x14ac:dyDescent="0.2">
      <c r="C10" s="96" t="str">
        <f ca="1">": " &amp;D10</f>
        <v>: 5</v>
      </c>
      <c r="D10" s="14">
        <f ca="1">VLOOKUP($A$9,Daten2!$B$3:$P$39,5,FALSE)</f>
        <v>5</v>
      </c>
      <c r="E10" s="14">
        <f ca="1">VLOOKUP($A$9,Daten2!$B$3:$P$39,6,FALSE)</f>
        <v>15</v>
      </c>
      <c r="F10" s="97" t="str">
        <f ca="1">C10</f>
        <v>: 5</v>
      </c>
      <c r="G10" s="91"/>
      <c r="H10" s="91"/>
      <c r="I10" s="14">
        <f t="shared" ca="1" si="1"/>
        <v>5</v>
      </c>
      <c r="J10" s="14">
        <f t="shared" ca="1" si="2"/>
        <v>15</v>
      </c>
    </row>
    <row r="11" spans="1:20" x14ac:dyDescent="0.2">
      <c r="C11" s="96"/>
      <c r="D11" s="14">
        <v>1</v>
      </c>
      <c r="E11" s="14">
        <f ca="1">E10/D10</f>
        <v>3</v>
      </c>
      <c r="F11" s="97"/>
      <c r="G11" s="19"/>
      <c r="I11" s="14">
        <f t="shared" si="1"/>
        <v>1</v>
      </c>
      <c r="J11" s="14">
        <f t="shared" ca="1" si="2"/>
        <v>3</v>
      </c>
      <c r="P11" s="40" t="s">
        <v>66</v>
      </c>
    </row>
    <row r="12" spans="1:20" x14ac:dyDescent="0.2">
      <c r="C12" s="93"/>
      <c r="D12" s="14">
        <f ca="1">VLOOKUP($A$9,Daten2!$B$3:$P$39,9,FALSE)</f>
        <v>13</v>
      </c>
      <c r="E12" s="14"/>
      <c r="F12" s="12"/>
      <c r="G12" s="19"/>
      <c r="I12" s="14">
        <f t="shared" ca="1" si="1"/>
        <v>13</v>
      </c>
      <c r="J12" s="14">
        <f ca="1">J11*I12</f>
        <v>39</v>
      </c>
    </row>
    <row r="13" spans="1:20" x14ac:dyDescent="0.2">
      <c r="G13" s="19"/>
    </row>
    <row r="14" spans="1:20" x14ac:dyDescent="0.2">
      <c r="G14" s="19"/>
    </row>
    <row r="15" spans="1:20" x14ac:dyDescent="0.2">
      <c r="A15" s="37">
        <f>A9+1</f>
        <v>3</v>
      </c>
      <c r="B15" s="37" t="str">
        <f>A15&amp;")"</f>
        <v>3)</v>
      </c>
      <c r="D15" s="13" t="s">
        <v>3</v>
      </c>
      <c r="E15" s="13" t="s">
        <v>4</v>
      </c>
      <c r="G15" s="19"/>
      <c r="I15" s="16" t="str">
        <f t="shared" ref="I15:I18" si="3">D15</f>
        <v>x</v>
      </c>
      <c r="J15" s="16" t="str">
        <f t="shared" ref="J15:J16" si="4">E15</f>
        <v>y</v>
      </c>
    </row>
    <row r="16" spans="1:20" x14ac:dyDescent="0.2">
      <c r="C16" s="96"/>
      <c r="D16" s="14">
        <f ca="1">VLOOKUP($A15,Daten2!$B$3:$P$39,5,FALSE)</f>
        <v>2</v>
      </c>
      <c r="E16" s="14">
        <f ca="1">VLOOKUP($A15,Daten2!$B$3:$P$39,6,FALSE)</f>
        <v>34</v>
      </c>
      <c r="F16" s="97"/>
      <c r="G16" s="91"/>
      <c r="H16" s="91"/>
      <c r="I16" s="14">
        <f t="shared" ca="1" si="3"/>
        <v>2</v>
      </c>
      <c r="J16" s="14">
        <f t="shared" ca="1" si="4"/>
        <v>34</v>
      </c>
    </row>
    <row r="17" spans="1:10" x14ac:dyDescent="0.2">
      <c r="C17" s="96"/>
      <c r="D17" s="14">
        <v>1</v>
      </c>
      <c r="E17" s="14"/>
      <c r="F17" s="97"/>
      <c r="G17" s="19"/>
      <c r="I17" s="14">
        <f t="shared" si="3"/>
        <v>1</v>
      </c>
      <c r="J17" s="14">
        <f ca="1">J16/I16</f>
        <v>17</v>
      </c>
    </row>
    <row r="18" spans="1:10" x14ac:dyDescent="0.2">
      <c r="C18" s="93"/>
      <c r="D18" s="14">
        <f ca="1">VLOOKUP($A15,Daten2!$B$3:$P$39,9,FALSE)</f>
        <v>8</v>
      </c>
      <c r="E18" s="14"/>
      <c r="F18" s="12"/>
      <c r="G18" s="19"/>
      <c r="I18" s="14">
        <f t="shared" ca="1" si="3"/>
        <v>8</v>
      </c>
      <c r="J18" s="14">
        <f ca="1">J17*I18</f>
        <v>136</v>
      </c>
    </row>
    <row r="19" spans="1:10" x14ac:dyDescent="0.2">
      <c r="G19" s="19"/>
    </row>
    <row r="20" spans="1:10" x14ac:dyDescent="0.2">
      <c r="G20" s="19"/>
    </row>
    <row r="21" spans="1:10" x14ac:dyDescent="0.2">
      <c r="A21" s="37">
        <f>A15+1</f>
        <v>4</v>
      </c>
      <c r="B21" s="37" t="str">
        <f>A21&amp;")"</f>
        <v>4)</v>
      </c>
      <c r="D21" s="13" t="s">
        <v>3</v>
      </c>
      <c r="E21" s="13" t="s">
        <v>4</v>
      </c>
      <c r="G21" s="19"/>
      <c r="I21" s="16" t="str">
        <f t="shared" ref="I21:I24" si="5">D21</f>
        <v>x</v>
      </c>
      <c r="J21" s="16" t="str">
        <f t="shared" ref="J21:J22" si="6">E21</f>
        <v>y</v>
      </c>
    </row>
    <row r="22" spans="1:10" x14ac:dyDescent="0.2">
      <c r="C22" s="96"/>
      <c r="D22" s="14">
        <f ca="1">VLOOKUP($A21,Daten2!$B$3:$P$39,5,FALSE)</f>
        <v>5</v>
      </c>
      <c r="E22" s="14">
        <f ca="1">VLOOKUP($A21,Daten2!$B$3:$P$39,6,FALSE)</f>
        <v>30</v>
      </c>
      <c r="F22" s="97"/>
      <c r="G22" s="91"/>
      <c r="H22" s="91"/>
      <c r="I22" s="14">
        <f t="shared" ca="1" si="5"/>
        <v>5</v>
      </c>
      <c r="J22" s="14">
        <f t="shared" ca="1" si="6"/>
        <v>30</v>
      </c>
    </row>
    <row r="23" spans="1:10" x14ac:dyDescent="0.2">
      <c r="C23" s="96"/>
      <c r="D23" s="14"/>
      <c r="E23" s="14"/>
      <c r="F23" s="97"/>
      <c r="G23" s="19"/>
      <c r="I23" s="14">
        <v>1</v>
      </c>
      <c r="J23" s="14">
        <f ca="1">J22/I22</f>
        <v>6</v>
      </c>
    </row>
    <row r="24" spans="1:10" x14ac:dyDescent="0.2">
      <c r="C24" s="93"/>
      <c r="D24" s="14">
        <f ca="1">VLOOKUP($A21,Daten2!$B$3:$P$39,9,FALSE)</f>
        <v>8</v>
      </c>
      <c r="E24" s="14"/>
      <c r="F24" s="12"/>
      <c r="G24" s="19"/>
      <c r="I24" s="14">
        <f t="shared" ca="1" si="5"/>
        <v>8</v>
      </c>
      <c r="J24" s="14">
        <f ca="1">J23*I24</f>
        <v>48</v>
      </c>
    </row>
    <row r="25" spans="1:10" x14ac:dyDescent="0.2">
      <c r="G25" s="19"/>
    </row>
    <row r="26" spans="1:10" x14ac:dyDescent="0.2">
      <c r="G26" s="19"/>
    </row>
    <row r="27" spans="1:10" x14ac:dyDescent="0.2">
      <c r="A27" s="37">
        <f>A21+1</f>
        <v>5</v>
      </c>
      <c r="B27" s="37" t="str">
        <f>A27&amp;")"</f>
        <v>5)</v>
      </c>
      <c r="D27" s="13" t="s">
        <v>3</v>
      </c>
      <c r="E27" s="13" t="s">
        <v>4</v>
      </c>
      <c r="G27" s="19"/>
      <c r="I27" s="16" t="str">
        <f t="shared" ref="I27:I30" si="7">D27</f>
        <v>x</v>
      </c>
      <c r="J27" s="16" t="str">
        <f t="shared" ref="J27:J28" si="8">E27</f>
        <v>y</v>
      </c>
    </row>
    <row r="28" spans="1:10" x14ac:dyDescent="0.2">
      <c r="C28" s="96"/>
      <c r="D28" s="14">
        <f ca="1">VLOOKUP($A27,Daten2!$B$3:$P$39,5,FALSE)</f>
        <v>2</v>
      </c>
      <c r="E28" s="14">
        <f ca="1">VLOOKUP($A27,Daten2!$B$3:$P$39,6,FALSE)</f>
        <v>8</v>
      </c>
      <c r="F28" s="97"/>
      <c r="G28" s="91"/>
      <c r="H28" s="91"/>
      <c r="I28" s="14">
        <f t="shared" ca="1" si="7"/>
        <v>2</v>
      </c>
      <c r="J28" s="14">
        <f t="shared" ca="1" si="8"/>
        <v>8</v>
      </c>
    </row>
    <row r="29" spans="1:10" x14ac:dyDescent="0.2">
      <c r="C29" s="96"/>
      <c r="D29" s="14"/>
      <c r="E29" s="14"/>
      <c r="F29" s="97"/>
      <c r="G29" s="19"/>
      <c r="I29" s="14">
        <v>1</v>
      </c>
      <c r="J29" s="14">
        <f ca="1">J28/I28</f>
        <v>4</v>
      </c>
    </row>
    <row r="30" spans="1:10" x14ac:dyDescent="0.2">
      <c r="C30" s="93"/>
      <c r="D30" s="14">
        <f ca="1">VLOOKUP($A27,Daten2!$B$3:$P$39,9,FALSE)</f>
        <v>7</v>
      </c>
      <c r="E30" s="14"/>
      <c r="F30" s="12"/>
      <c r="G30" s="19"/>
      <c r="I30" s="14">
        <f t="shared" ca="1" si="7"/>
        <v>7</v>
      </c>
      <c r="J30" s="14">
        <f ca="1">J29*I30</f>
        <v>28</v>
      </c>
    </row>
    <row r="31" spans="1:10" x14ac:dyDescent="0.2">
      <c r="G31" s="19"/>
    </row>
    <row r="32" spans="1:10" x14ac:dyDescent="0.2">
      <c r="G32" s="19"/>
    </row>
    <row r="33" spans="1:10" x14ac:dyDescent="0.2">
      <c r="A33" s="37">
        <f>A27+1</f>
        <v>6</v>
      </c>
      <c r="B33" s="37" t="str">
        <f>A33&amp;")"</f>
        <v>6)</v>
      </c>
      <c r="D33" s="13" t="s">
        <v>3</v>
      </c>
      <c r="E33" s="13" t="s">
        <v>4</v>
      </c>
      <c r="G33" s="19"/>
      <c r="I33" s="16" t="str">
        <f t="shared" ref="I33:I36" si="9">D33</f>
        <v>x</v>
      </c>
      <c r="J33" s="16" t="str">
        <f t="shared" ref="J33:J34" si="10">E33</f>
        <v>y</v>
      </c>
    </row>
    <row r="34" spans="1:10" x14ac:dyDescent="0.2">
      <c r="C34" s="96"/>
      <c r="D34" s="14">
        <f ca="1">VLOOKUP($A33,Daten2!$B$3:$P$39,5,FALSE)</f>
        <v>3</v>
      </c>
      <c r="E34" s="14">
        <f ca="1">VLOOKUP($A33,Daten2!$B$3:$P$39,6,FALSE)</f>
        <v>51</v>
      </c>
      <c r="F34" s="97"/>
      <c r="G34" s="91"/>
      <c r="H34" s="91"/>
      <c r="I34" s="14">
        <f t="shared" ca="1" si="9"/>
        <v>3</v>
      </c>
      <c r="J34" s="14">
        <f t="shared" ca="1" si="10"/>
        <v>51</v>
      </c>
    </row>
    <row r="35" spans="1:10" x14ac:dyDescent="0.2">
      <c r="C35" s="96"/>
      <c r="D35" s="14"/>
      <c r="E35" s="14"/>
      <c r="F35" s="97"/>
      <c r="G35" s="19"/>
      <c r="I35" s="14">
        <v>1</v>
      </c>
      <c r="J35" s="14">
        <f ca="1">J34/I34</f>
        <v>17</v>
      </c>
    </row>
    <row r="36" spans="1:10" x14ac:dyDescent="0.2">
      <c r="C36" s="93"/>
      <c r="D36" s="14">
        <f ca="1">VLOOKUP($A33,Daten2!$B$3:$P$39,9,FALSE)</f>
        <v>11</v>
      </c>
      <c r="E36" s="14"/>
      <c r="F36" s="12"/>
      <c r="G36" s="19"/>
      <c r="I36" s="14">
        <f t="shared" ca="1" si="9"/>
        <v>11</v>
      </c>
      <c r="J36" s="14">
        <f ca="1">J35*I36</f>
        <v>187</v>
      </c>
    </row>
    <row r="37" spans="1:10" x14ac:dyDescent="0.2">
      <c r="G37" s="19"/>
    </row>
    <row r="38" spans="1:10" x14ac:dyDescent="0.2">
      <c r="G38" s="19"/>
    </row>
    <row r="39" spans="1:10" x14ac:dyDescent="0.2">
      <c r="A39" s="37">
        <f>A33+1</f>
        <v>7</v>
      </c>
      <c r="B39" s="37" t="str">
        <f>A39&amp;")"</f>
        <v>7)</v>
      </c>
      <c r="D39" s="13" t="s">
        <v>3</v>
      </c>
      <c r="E39" s="13" t="s">
        <v>4</v>
      </c>
      <c r="G39" s="19"/>
      <c r="I39" s="16" t="str">
        <f t="shared" ref="I39:I42" si="11">D39</f>
        <v>x</v>
      </c>
      <c r="J39" s="16" t="str">
        <f t="shared" ref="J39:J40" si="12">E39</f>
        <v>y</v>
      </c>
    </row>
    <row r="40" spans="1:10" x14ac:dyDescent="0.2">
      <c r="C40" s="96"/>
      <c r="D40" s="14">
        <f ca="1">VLOOKUP($A39,Daten2!$B$3:$P$39,5,FALSE)</f>
        <v>4</v>
      </c>
      <c r="E40" s="14">
        <f ca="1">VLOOKUP($A39,Daten2!$B$3:$P$39,6,FALSE)</f>
        <v>72</v>
      </c>
      <c r="F40" s="97"/>
      <c r="G40" s="91"/>
      <c r="H40" s="91"/>
      <c r="I40" s="14">
        <f t="shared" ca="1" si="11"/>
        <v>4</v>
      </c>
      <c r="J40" s="14">
        <f t="shared" ca="1" si="12"/>
        <v>72</v>
      </c>
    </row>
    <row r="41" spans="1:10" x14ac:dyDescent="0.2">
      <c r="C41" s="96"/>
      <c r="D41" s="14"/>
      <c r="E41" s="14"/>
      <c r="F41" s="97"/>
      <c r="G41" s="19"/>
      <c r="I41" s="14">
        <v>1</v>
      </c>
      <c r="J41" s="14">
        <f ca="1">J40/I40</f>
        <v>18</v>
      </c>
    </row>
    <row r="42" spans="1:10" x14ac:dyDescent="0.2">
      <c r="C42" s="93"/>
      <c r="D42" s="14">
        <f ca="1">VLOOKUP($A39,Daten2!$B$3:$P$39,9,FALSE)</f>
        <v>9</v>
      </c>
      <c r="E42" s="14"/>
      <c r="F42" s="12"/>
      <c r="G42" s="19"/>
      <c r="I42" s="14">
        <f t="shared" ca="1" si="11"/>
        <v>9</v>
      </c>
      <c r="J42" s="14">
        <f ca="1">J41*I42</f>
        <v>162</v>
      </c>
    </row>
    <row r="43" spans="1:10" x14ac:dyDescent="0.2">
      <c r="G43" s="19"/>
    </row>
    <row r="44" spans="1:10" x14ac:dyDescent="0.2">
      <c r="G44" s="19"/>
    </row>
    <row r="45" spans="1:10" x14ac:dyDescent="0.2">
      <c r="A45" s="37">
        <f>A39+1</f>
        <v>8</v>
      </c>
      <c r="B45" s="37" t="str">
        <f>A45&amp;")"</f>
        <v>8)</v>
      </c>
      <c r="D45" s="13" t="s">
        <v>3</v>
      </c>
      <c r="E45" s="13" t="s">
        <v>4</v>
      </c>
      <c r="G45" s="19"/>
      <c r="I45" s="16" t="str">
        <f t="shared" ref="I45:I48" si="13">D45</f>
        <v>x</v>
      </c>
      <c r="J45" s="16" t="str">
        <f t="shared" ref="J45:J46" si="14">E45</f>
        <v>y</v>
      </c>
    </row>
    <row r="46" spans="1:10" x14ac:dyDescent="0.2">
      <c r="C46" s="96"/>
      <c r="D46" s="14">
        <f ca="1">VLOOKUP($A45,Daten2!$B$3:$P$39,5,FALSE)</f>
        <v>3</v>
      </c>
      <c r="E46" s="14">
        <f ca="1">VLOOKUP($A45,Daten2!$B$3:$P$39,6,FALSE)</f>
        <v>39</v>
      </c>
      <c r="F46" s="97"/>
      <c r="G46" s="91"/>
      <c r="H46" s="91"/>
      <c r="I46" s="14">
        <f t="shared" ca="1" si="13"/>
        <v>3</v>
      </c>
      <c r="J46" s="14">
        <f t="shared" ca="1" si="14"/>
        <v>39</v>
      </c>
    </row>
    <row r="47" spans="1:10" x14ac:dyDescent="0.2">
      <c r="C47" s="96"/>
      <c r="D47" s="14"/>
      <c r="E47" s="14"/>
      <c r="F47" s="97"/>
      <c r="G47" s="19"/>
      <c r="I47" s="14">
        <v>1</v>
      </c>
      <c r="J47" s="14">
        <f ca="1">J46/I46</f>
        <v>13</v>
      </c>
    </row>
    <row r="48" spans="1:10" x14ac:dyDescent="0.2">
      <c r="C48" s="93"/>
      <c r="D48" s="14">
        <f ca="1">VLOOKUP($A45,Daten2!$B$3:$P$39,9,FALSE)</f>
        <v>8</v>
      </c>
      <c r="E48" s="14"/>
      <c r="F48" s="12"/>
      <c r="G48" s="19"/>
      <c r="I48" s="14">
        <f t="shared" ca="1" si="13"/>
        <v>8</v>
      </c>
      <c r="J48" s="14">
        <f ca="1">J47*I48</f>
        <v>104</v>
      </c>
    </row>
    <row r="49" spans="1:10" x14ac:dyDescent="0.2">
      <c r="G49" s="19"/>
    </row>
    <row r="50" spans="1:10" x14ac:dyDescent="0.2">
      <c r="G50" s="19"/>
    </row>
    <row r="51" spans="1:10" x14ac:dyDescent="0.2">
      <c r="A51" s="37">
        <f>A45+1</f>
        <v>9</v>
      </c>
      <c r="B51" s="37" t="str">
        <f>A51&amp;")"</f>
        <v>9)</v>
      </c>
      <c r="D51" s="13" t="s">
        <v>3</v>
      </c>
      <c r="E51" s="13" t="s">
        <v>4</v>
      </c>
      <c r="G51" s="19"/>
      <c r="I51" s="16" t="str">
        <f t="shared" ref="I51:I54" si="15">D51</f>
        <v>x</v>
      </c>
      <c r="J51" s="16" t="str">
        <f t="shared" ref="J51:J52" si="16">E51</f>
        <v>y</v>
      </c>
    </row>
    <row r="52" spans="1:10" x14ac:dyDescent="0.2">
      <c r="C52" s="96"/>
      <c r="D52" s="14">
        <f ca="1">VLOOKUP($A51,Daten2!$B$3:$P$39,5,FALSE)</f>
        <v>5</v>
      </c>
      <c r="E52" s="14">
        <f ca="1">VLOOKUP($A51,Daten2!$B$3:$P$39,6,FALSE)</f>
        <v>35</v>
      </c>
      <c r="F52" s="97"/>
      <c r="G52" s="91"/>
      <c r="H52" s="91"/>
      <c r="I52" s="14">
        <f t="shared" ca="1" si="15"/>
        <v>5</v>
      </c>
      <c r="J52" s="14">
        <f t="shared" ca="1" si="16"/>
        <v>35</v>
      </c>
    </row>
    <row r="53" spans="1:10" x14ac:dyDescent="0.2">
      <c r="C53" s="96"/>
      <c r="D53" s="14"/>
      <c r="E53" s="14"/>
      <c r="F53" s="97"/>
      <c r="G53" s="19"/>
      <c r="I53" s="14">
        <v>1</v>
      </c>
      <c r="J53" s="14">
        <f ca="1">J52/I52</f>
        <v>7</v>
      </c>
    </row>
    <row r="54" spans="1:10" x14ac:dyDescent="0.2">
      <c r="C54" s="93"/>
      <c r="D54" s="14">
        <f ca="1">VLOOKUP($A51,Daten2!$B$3:$P$39,9,FALSE)</f>
        <v>10</v>
      </c>
      <c r="E54" s="14"/>
      <c r="F54" s="12"/>
      <c r="G54" s="19"/>
      <c r="I54" s="14">
        <f t="shared" ca="1" si="15"/>
        <v>10</v>
      </c>
      <c r="J54" s="14">
        <f ca="1">J53*I54</f>
        <v>70</v>
      </c>
    </row>
    <row r="57" spans="1:10" x14ac:dyDescent="0.2">
      <c r="I57" s="37" t="s">
        <v>68</v>
      </c>
    </row>
  </sheetData>
  <mergeCells count="22">
    <mergeCell ref="P2:T2"/>
    <mergeCell ref="C10:C11"/>
    <mergeCell ref="F10:F11"/>
    <mergeCell ref="C28:C29"/>
    <mergeCell ref="F28:F29"/>
    <mergeCell ref="F22:F23"/>
    <mergeCell ref="B1:G1"/>
    <mergeCell ref="C52:C53"/>
    <mergeCell ref="F52:F53"/>
    <mergeCell ref="H1:K1"/>
    <mergeCell ref="P4:T4"/>
    <mergeCell ref="C34:C35"/>
    <mergeCell ref="F34:F35"/>
    <mergeCell ref="C40:C41"/>
    <mergeCell ref="F40:F41"/>
    <mergeCell ref="C46:C47"/>
    <mergeCell ref="F46:F47"/>
    <mergeCell ref="C4:C5"/>
    <mergeCell ref="F4:F5"/>
    <mergeCell ref="C16:C17"/>
    <mergeCell ref="F16:F17"/>
    <mergeCell ref="C22:C23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L11" sqref="L1:L1048576"/>
    </sheetView>
  </sheetViews>
  <sheetFormatPr baseColWidth="10" defaultRowHeight="15" x14ac:dyDescent="0.2"/>
  <cols>
    <col min="1" max="1" width="3.28515625" style="1" bestFit="1" customWidth="1"/>
    <col min="2" max="2" width="0.85546875" style="38" customWidth="1"/>
    <col min="3" max="3" width="8.5703125" style="1" customWidth="1"/>
    <col min="4" max="5" width="11.42578125" style="32"/>
    <col min="6" max="8" width="5.85546875" style="1" customWidth="1"/>
    <col min="9" max="9" width="11.42578125" style="89"/>
    <col min="10" max="11" width="11.42578125" style="81"/>
    <col min="12" max="12" width="11.42578125" style="89"/>
    <col min="13" max="16384" width="11.42578125" style="1"/>
  </cols>
  <sheetData>
    <row r="1" spans="1:19" x14ac:dyDescent="0.2">
      <c r="A1" s="110" t="s">
        <v>137</v>
      </c>
      <c r="B1" s="110"/>
      <c r="C1" s="110"/>
      <c r="D1" s="110"/>
      <c r="E1" s="110"/>
      <c r="F1" s="110"/>
      <c r="G1" s="110"/>
      <c r="H1" s="110" t="s">
        <v>72</v>
      </c>
      <c r="I1" s="110"/>
      <c r="J1" s="110"/>
      <c r="K1" s="110"/>
      <c r="L1" s="110"/>
    </row>
    <row r="2" spans="1:19" x14ac:dyDescent="0.2">
      <c r="L2" s="89" t="s">
        <v>66</v>
      </c>
      <c r="M2" s="1" t="s">
        <v>66</v>
      </c>
    </row>
    <row r="3" spans="1:19" ht="15.75" x14ac:dyDescent="0.25">
      <c r="L3" s="89" t="s">
        <v>66</v>
      </c>
      <c r="M3" s="1" t="s">
        <v>66</v>
      </c>
      <c r="O3" s="95" t="s">
        <v>69</v>
      </c>
      <c r="P3" s="95"/>
      <c r="Q3" s="95"/>
      <c r="R3" s="95"/>
      <c r="S3" s="95"/>
    </row>
    <row r="4" spans="1:19" ht="15.75" x14ac:dyDescent="0.25">
      <c r="A4" s="1" t="s">
        <v>130</v>
      </c>
      <c r="C4" s="38"/>
      <c r="D4" s="34" t="s">
        <v>3</v>
      </c>
      <c r="E4" s="34" t="s">
        <v>4</v>
      </c>
      <c r="F4" s="38"/>
      <c r="G4" s="30"/>
      <c r="J4" s="82" t="s">
        <v>3</v>
      </c>
      <c r="K4" s="82" t="s">
        <v>4</v>
      </c>
      <c r="M4" s="1" t="s">
        <v>66</v>
      </c>
      <c r="O4" s="21"/>
      <c r="P4" s="21"/>
      <c r="Q4" s="22"/>
      <c r="R4" s="37"/>
      <c r="S4" s="50"/>
    </row>
    <row r="5" spans="1:19" ht="15.75" x14ac:dyDescent="0.25">
      <c r="C5" s="105" t="str">
        <f ca="1">"       : "&amp;D5/D6</f>
        <v xml:space="preserve">       : 17</v>
      </c>
      <c r="D5" s="35">
        <f ca="1">DatenDreisatz!E4</f>
        <v>17</v>
      </c>
      <c r="E5" s="45">
        <f ca="1">DatenDreisatz!F4</f>
        <v>16</v>
      </c>
      <c r="F5" s="105" t="str">
        <f ca="1">": "&amp;D5/D6</f>
        <v>: 17</v>
      </c>
      <c r="G5" s="30"/>
      <c r="I5" s="102" t="str">
        <f ca="1">"       : "&amp;J5/J6</f>
        <v xml:space="preserve">       : 17</v>
      </c>
      <c r="J5" s="83">
        <f ca="1">DatenDreisatz!E4</f>
        <v>17</v>
      </c>
      <c r="K5" s="85">
        <f ca="1">DatenDreisatz!F4</f>
        <v>16</v>
      </c>
      <c r="L5" s="102" t="str">
        <f ca="1">": "&amp;J5/J6</f>
        <v>: 17</v>
      </c>
      <c r="M5" s="1" t="s">
        <v>66</v>
      </c>
      <c r="O5" s="66" t="s">
        <v>66</v>
      </c>
      <c r="P5" s="66"/>
      <c r="Q5" s="66"/>
      <c r="R5" s="99"/>
      <c r="S5" s="99"/>
    </row>
    <row r="6" spans="1:19" s="38" customFormat="1" x14ac:dyDescent="0.2">
      <c r="C6" s="105"/>
      <c r="D6" s="106">
        <f ca="1">GCD(D5,D8)</f>
        <v>1</v>
      </c>
      <c r="E6" s="44">
        <f ca="1">E5</f>
        <v>16</v>
      </c>
      <c r="F6" s="105"/>
      <c r="G6" s="30"/>
      <c r="I6" s="102"/>
      <c r="J6" s="103">
        <f ca="1">GCD(J5,J8)</f>
        <v>1</v>
      </c>
      <c r="K6" s="86">
        <f ca="1">K5</f>
        <v>16</v>
      </c>
      <c r="L6" s="102"/>
    </row>
    <row r="7" spans="1:19" ht="17.25" customHeight="1" x14ac:dyDescent="0.25">
      <c r="C7" s="105"/>
      <c r="D7" s="107"/>
      <c r="E7" s="80">
        <f ca="1">D5</f>
        <v>17</v>
      </c>
      <c r="F7" s="105"/>
      <c r="G7" s="30"/>
      <c r="I7" s="102"/>
      <c r="J7" s="104"/>
      <c r="K7" s="87">
        <f ca="1">J5</f>
        <v>17</v>
      </c>
      <c r="L7" s="102"/>
    </row>
    <row r="8" spans="1:19" x14ac:dyDescent="0.2">
      <c r="C8" s="36" t="str">
        <f ca="1">"      • "&amp;D8/D6</f>
        <v xml:space="preserve">      • 11</v>
      </c>
      <c r="D8" s="35">
        <f ca="1">DatenDreisatz!H4</f>
        <v>11</v>
      </c>
      <c r="E8" s="43">
        <f ca="1">E5/D5*D8</f>
        <v>10.352941176470589</v>
      </c>
      <c r="F8" s="36" t="str">
        <f ca="1">"• "&amp;D8/D6</f>
        <v>• 11</v>
      </c>
      <c r="G8" s="30"/>
      <c r="I8" s="81" t="str">
        <f ca="1">"      • "&amp;J8/J6</f>
        <v xml:space="preserve">      • 11</v>
      </c>
      <c r="J8" s="83">
        <f ca="1">DatenDreisatz!H4</f>
        <v>11</v>
      </c>
      <c r="K8" s="88">
        <f ca="1">K5/J5*J8</f>
        <v>10.352941176470589</v>
      </c>
      <c r="L8" s="81" t="str">
        <f ca="1">"• "&amp;J8/J6</f>
        <v>• 11</v>
      </c>
    </row>
    <row r="9" spans="1:19" x14ac:dyDescent="0.2">
      <c r="G9" s="30"/>
    </row>
    <row r="10" spans="1:19" x14ac:dyDescent="0.2">
      <c r="G10" s="30"/>
    </row>
    <row r="11" spans="1:19" x14ac:dyDescent="0.2">
      <c r="A11" s="1" t="s">
        <v>131</v>
      </c>
      <c r="C11" s="38"/>
      <c r="D11" s="34" t="s">
        <v>3</v>
      </c>
      <c r="E11" s="34" t="s">
        <v>4</v>
      </c>
      <c r="F11" s="38"/>
      <c r="G11" s="30"/>
      <c r="J11" s="82" t="s">
        <v>3</v>
      </c>
      <c r="K11" s="82" t="s">
        <v>4</v>
      </c>
    </row>
    <row r="12" spans="1:19" x14ac:dyDescent="0.2">
      <c r="C12" s="105"/>
      <c r="D12" s="35">
        <f ca="1">DatenDreisatz!E3</f>
        <v>10</v>
      </c>
      <c r="E12" s="45">
        <f ca="1">DatenDreisatz!F3</f>
        <v>20</v>
      </c>
      <c r="F12" s="105"/>
      <c r="G12" s="30"/>
      <c r="I12" s="102" t="str">
        <f ca="1">"       : "&amp;J12/J13</f>
        <v xml:space="preserve">       : 5</v>
      </c>
      <c r="J12" s="83">
        <f ca="1">DatenDreisatz!E3</f>
        <v>10</v>
      </c>
      <c r="K12" s="85">
        <f ca="1">DatenDreisatz!F3</f>
        <v>20</v>
      </c>
      <c r="L12" s="102" t="str">
        <f ca="1">": "&amp;J12/J13</f>
        <v>: 5</v>
      </c>
    </row>
    <row r="13" spans="1:19" x14ac:dyDescent="0.2">
      <c r="C13" s="105"/>
      <c r="D13" s="106">
        <f ca="1">GCD(D12,D15)</f>
        <v>2</v>
      </c>
      <c r="E13" s="46">
        <f ca="1">E12</f>
        <v>20</v>
      </c>
      <c r="F13" s="105"/>
      <c r="G13" s="30"/>
      <c r="I13" s="102"/>
      <c r="J13" s="103">
        <f ca="1">GCD(J12,J15)</f>
        <v>2</v>
      </c>
      <c r="K13" s="86">
        <f ca="1">K12</f>
        <v>20</v>
      </c>
      <c r="L13" s="102"/>
    </row>
    <row r="14" spans="1:19" x14ac:dyDescent="0.2">
      <c r="C14" s="105"/>
      <c r="D14" s="107"/>
      <c r="E14" s="42">
        <f ca="1">D12</f>
        <v>10</v>
      </c>
      <c r="F14" s="105"/>
      <c r="G14" s="30"/>
      <c r="I14" s="102"/>
      <c r="J14" s="104"/>
      <c r="K14" s="87">
        <f ca="1">J12</f>
        <v>10</v>
      </c>
      <c r="L14" s="102"/>
    </row>
    <row r="15" spans="1:19" x14ac:dyDescent="0.2">
      <c r="C15" s="36"/>
      <c r="D15" s="35">
        <f ca="1">DatenDreisatz!H3</f>
        <v>14</v>
      </c>
      <c r="E15" s="47">
        <f ca="1">E12/D12*D15</f>
        <v>28</v>
      </c>
      <c r="F15" s="36"/>
      <c r="G15" s="30"/>
      <c r="I15" s="81" t="str">
        <f ca="1">"      • "&amp;J15/J13</f>
        <v xml:space="preserve">      • 7</v>
      </c>
      <c r="J15" s="83">
        <f ca="1">DatenDreisatz!H3</f>
        <v>14</v>
      </c>
      <c r="K15" s="88">
        <f ca="1">K12/J12*J15</f>
        <v>28</v>
      </c>
      <c r="L15" s="81" t="str">
        <f ca="1">"• "&amp;J15/J13</f>
        <v>• 7</v>
      </c>
    </row>
    <row r="16" spans="1:19" x14ac:dyDescent="0.2">
      <c r="G16" s="30"/>
    </row>
    <row r="17" spans="1:12" x14ac:dyDescent="0.2">
      <c r="G17" s="30"/>
    </row>
    <row r="18" spans="1:12" x14ac:dyDescent="0.2">
      <c r="A18" s="1" t="s">
        <v>132</v>
      </c>
      <c r="D18" s="34" t="s">
        <v>3</v>
      </c>
      <c r="E18" s="34" t="s">
        <v>4</v>
      </c>
      <c r="G18" s="30"/>
      <c r="J18" s="82" t="s">
        <v>3</v>
      </c>
      <c r="K18" s="82" t="s">
        <v>4</v>
      </c>
    </row>
    <row r="19" spans="1:12" x14ac:dyDescent="0.2">
      <c r="D19" s="35">
        <f ca="1">DatenDreisatz!E5</f>
        <v>10</v>
      </c>
      <c r="E19" s="45">
        <f ca="1">DatenDreisatz!F5</f>
        <v>17</v>
      </c>
      <c r="G19" s="30"/>
      <c r="I19" s="102" t="str">
        <f ca="1">"       : "&amp;J19/J20</f>
        <v xml:space="preserve">       : 5</v>
      </c>
      <c r="J19" s="83">
        <f ca="1">DatenDreisatz!E5</f>
        <v>10</v>
      </c>
      <c r="K19" s="85">
        <f ca="1">DatenDreisatz!F5</f>
        <v>17</v>
      </c>
      <c r="L19" s="102" t="str">
        <f ca="1">": "&amp;J19/J20</f>
        <v>: 5</v>
      </c>
    </row>
    <row r="20" spans="1:12" x14ac:dyDescent="0.2">
      <c r="D20" s="108">
        <f ca="1">GCD(D19,D22)</f>
        <v>2</v>
      </c>
      <c r="E20" s="48">
        <f ca="1">E19</f>
        <v>17</v>
      </c>
      <c r="G20" s="30"/>
      <c r="I20" s="102"/>
      <c r="J20" s="103">
        <f ca="1">GCD(J19,J22)</f>
        <v>2</v>
      </c>
      <c r="K20" s="86">
        <f ca="1">K19</f>
        <v>17</v>
      </c>
      <c r="L20" s="102"/>
    </row>
    <row r="21" spans="1:12" x14ac:dyDescent="0.2">
      <c r="D21" s="109"/>
      <c r="E21" s="49">
        <f ca="1">D19</f>
        <v>10</v>
      </c>
      <c r="G21" s="30"/>
      <c r="I21" s="102"/>
      <c r="J21" s="104"/>
      <c r="K21" s="87">
        <f ca="1">J19</f>
        <v>10</v>
      </c>
      <c r="L21" s="102"/>
    </row>
    <row r="22" spans="1:12" x14ac:dyDescent="0.2">
      <c r="D22" s="35">
        <f ca="1">DatenDreisatz!H5</f>
        <v>8</v>
      </c>
      <c r="E22" s="47">
        <f ca="1">E19/D19*D22</f>
        <v>13.6</v>
      </c>
      <c r="G22" s="30"/>
      <c r="I22" s="81" t="str">
        <f ca="1">"      • "&amp;J22/J20</f>
        <v xml:space="preserve">      • 4</v>
      </c>
      <c r="J22" s="83">
        <f ca="1">DatenDreisatz!H5</f>
        <v>8</v>
      </c>
      <c r="K22" s="88">
        <f ca="1">K19/J19*J22</f>
        <v>13.6</v>
      </c>
      <c r="L22" s="81" t="str">
        <f ca="1">"• "&amp;J22/J20</f>
        <v>• 4</v>
      </c>
    </row>
    <row r="23" spans="1:12" x14ac:dyDescent="0.2">
      <c r="G23" s="30"/>
    </row>
    <row r="24" spans="1:12" x14ac:dyDescent="0.2">
      <c r="G24" s="30"/>
    </row>
    <row r="25" spans="1:12" x14ac:dyDescent="0.2">
      <c r="A25" s="1" t="s">
        <v>133</v>
      </c>
      <c r="D25" s="34" t="s">
        <v>3</v>
      </c>
      <c r="E25" s="34" t="s">
        <v>4</v>
      </c>
      <c r="G25" s="30"/>
      <c r="J25" s="82" t="s">
        <v>3</v>
      </c>
      <c r="K25" s="82" t="s">
        <v>4</v>
      </c>
    </row>
    <row r="26" spans="1:12" x14ac:dyDescent="0.2">
      <c r="D26" s="35">
        <f ca="1">DatenDreisatz!E6</f>
        <v>1</v>
      </c>
      <c r="E26" s="45">
        <f ca="1">DatenDreisatz!F6</f>
        <v>16</v>
      </c>
      <c r="G26" s="30"/>
      <c r="I26" s="102" t="str">
        <f ca="1">"       : "&amp;J26/J27</f>
        <v xml:space="preserve">       : 1</v>
      </c>
      <c r="J26" s="83">
        <f ca="1">DatenDreisatz!E6</f>
        <v>1</v>
      </c>
      <c r="K26" s="85">
        <f ca="1">DatenDreisatz!F6</f>
        <v>16</v>
      </c>
      <c r="L26" s="102" t="str">
        <f ca="1">": "&amp;J26/J27</f>
        <v>: 1</v>
      </c>
    </row>
    <row r="27" spans="1:12" x14ac:dyDescent="0.2">
      <c r="D27" s="108">
        <f ca="1">GCD(D26,D29)</f>
        <v>1</v>
      </c>
      <c r="E27" s="48">
        <f ca="1">E26</f>
        <v>16</v>
      </c>
      <c r="G27" s="30"/>
      <c r="I27" s="102"/>
      <c r="J27" s="103">
        <f ca="1">GCD(J26,J29)</f>
        <v>1</v>
      </c>
      <c r="K27" s="86">
        <f ca="1">K26</f>
        <v>16</v>
      </c>
      <c r="L27" s="102"/>
    </row>
    <row r="28" spans="1:12" x14ac:dyDescent="0.2">
      <c r="D28" s="109"/>
      <c r="E28" s="49">
        <f ca="1">D26</f>
        <v>1</v>
      </c>
      <c r="G28" s="30"/>
      <c r="I28" s="102"/>
      <c r="J28" s="104"/>
      <c r="K28" s="87">
        <f ca="1">J26</f>
        <v>1</v>
      </c>
      <c r="L28" s="102"/>
    </row>
    <row r="29" spans="1:12" x14ac:dyDescent="0.2">
      <c r="D29" s="35">
        <f ca="1">DatenDreisatz!H6</f>
        <v>14</v>
      </c>
      <c r="E29" s="47">
        <f ca="1">E26/D26*D29</f>
        <v>224</v>
      </c>
      <c r="G29" s="30"/>
      <c r="I29" s="81" t="str">
        <f ca="1">"      • "&amp;J29/J27</f>
        <v xml:space="preserve">      • 14</v>
      </c>
      <c r="J29" s="83">
        <f ca="1">DatenDreisatz!H6</f>
        <v>14</v>
      </c>
      <c r="K29" s="88">
        <f ca="1">K26/J26*J29</f>
        <v>224</v>
      </c>
      <c r="L29" s="81" t="str">
        <f ca="1">"• "&amp;J29/J27</f>
        <v>• 14</v>
      </c>
    </row>
    <row r="30" spans="1:12" x14ac:dyDescent="0.2">
      <c r="G30" s="30"/>
    </row>
    <row r="31" spans="1:12" x14ac:dyDescent="0.2">
      <c r="G31" s="30"/>
    </row>
    <row r="32" spans="1:12" x14ac:dyDescent="0.2">
      <c r="A32" s="1" t="s">
        <v>134</v>
      </c>
      <c r="D32" s="34" t="s">
        <v>3</v>
      </c>
      <c r="E32" s="34" t="s">
        <v>4</v>
      </c>
      <c r="G32" s="30"/>
      <c r="J32" s="82" t="s">
        <v>3</v>
      </c>
      <c r="K32" s="82" t="s">
        <v>4</v>
      </c>
    </row>
    <row r="33" spans="1:12" x14ac:dyDescent="0.2">
      <c r="D33" s="35">
        <f ca="1">DatenDreisatz!E7</f>
        <v>6</v>
      </c>
      <c r="E33" s="45">
        <f ca="1">DatenDreisatz!F7</f>
        <v>9</v>
      </c>
      <c r="G33" s="30"/>
      <c r="I33" s="102" t="str">
        <f ca="1">"       : "&amp;J33/J34</f>
        <v xml:space="preserve">       : 3</v>
      </c>
      <c r="J33" s="83">
        <f ca="1">DatenDreisatz!E7</f>
        <v>6</v>
      </c>
      <c r="K33" s="85">
        <f ca="1">DatenDreisatz!F7</f>
        <v>9</v>
      </c>
      <c r="L33" s="102" t="str">
        <f ca="1">": "&amp;J33/J34</f>
        <v>: 3</v>
      </c>
    </row>
    <row r="34" spans="1:12" x14ac:dyDescent="0.2">
      <c r="D34" s="108">
        <f ca="1">GCD(D33,D36)</f>
        <v>2</v>
      </c>
      <c r="E34" s="48">
        <f ca="1">E33</f>
        <v>9</v>
      </c>
      <c r="G34" s="30"/>
      <c r="I34" s="102"/>
      <c r="J34" s="103">
        <f ca="1">GCD(J33,J36)</f>
        <v>2</v>
      </c>
      <c r="K34" s="86">
        <f ca="1">K33</f>
        <v>9</v>
      </c>
      <c r="L34" s="102"/>
    </row>
    <row r="35" spans="1:12" x14ac:dyDescent="0.2">
      <c r="D35" s="109"/>
      <c r="E35" s="49">
        <f ca="1">D33</f>
        <v>6</v>
      </c>
      <c r="G35" s="30"/>
      <c r="I35" s="102"/>
      <c r="J35" s="104"/>
      <c r="K35" s="87">
        <f ca="1">J33</f>
        <v>6</v>
      </c>
      <c r="L35" s="102"/>
    </row>
    <row r="36" spans="1:12" x14ac:dyDescent="0.2">
      <c r="D36" s="35">
        <f ca="1">DatenDreisatz!H7</f>
        <v>10</v>
      </c>
      <c r="E36" s="47">
        <f ca="1">E33/D33*D36</f>
        <v>15</v>
      </c>
      <c r="G36" s="30"/>
      <c r="I36" s="81" t="str">
        <f ca="1">"      • "&amp;J36/J34</f>
        <v xml:space="preserve">      • 5</v>
      </c>
      <c r="J36" s="83">
        <f ca="1">DatenDreisatz!H7</f>
        <v>10</v>
      </c>
      <c r="K36" s="88">
        <f ca="1">K33/J33*J36</f>
        <v>15</v>
      </c>
      <c r="L36" s="81" t="str">
        <f ca="1">"• "&amp;J36/J34</f>
        <v>• 5</v>
      </c>
    </row>
    <row r="37" spans="1:12" x14ac:dyDescent="0.2">
      <c r="G37" s="30"/>
    </row>
    <row r="38" spans="1:12" x14ac:dyDescent="0.2">
      <c r="G38" s="30"/>
    </row>
    <row r="39" spans="1:12" x14ac:dyDescent="0.2">
      <c r="A39" s="1" t="s">
        <v>135</v>
      </c>
      <c r="D39" s="34" t="s">
        <v>3</v>
      </c>
      <c r="E39" s="34" t="s">
        <v>4</v>
      </c>
      <c r="G39" s="30"/>
      <c r="J39" s="82" t="s">
        <v>3</v>
      </c>
      <c r="K39" s="82" t="s">
        <v>4</v>
      </c>
    </row>
    <row r="40" spans="1:12" x14ac:dyDescent="0.2">
      <c r="D40" s="35">
        <f ca="1">DatenDreisatz!E8</f>
        <v>3</v>
      </c>
      <c r="E40" s="45">
        <f ca="1">DatenDreisatz!F8</f>
        <v>17</v>
      </c>
      <c r="G40" s="30"/>
      <c r="I40" s="102" t="str">
        <f ca="1">"       : "&amp;J40/J41</f>
        <v xml:space="preserve">       : 3</v>
      </c>
      <c r="J40" s="83">
        <f ca="1">DatenDreisatz!E8</f>
        <v>3</v>
      </c>
      <c r="K40" s="85">
        <f ca="1">DatenDreisatz!F8</f>
        <v>17</v>
      </c>
      <c r="L40" s="102" t="str">
        <f ca="1">": "&amp;J40/J41</f>
        <v>: 3</v>
      </c>
    </row>
    <row r="41" spans="1:12" x14ac:dyDescent="0.2">
      <c r="D41" s="108">
        <f ca="1">GCD(D40,D43)</f>
        <v>1</v>
      </c>
      <c r="E41" s="48">
        <f ca="1">E40</f>
        <v>17</v>
      </c>
      <c r="G41" s="30"/>
      <c r="I41" s="102"/>
      <c r="J41" s="103">
        <f ca="1">GCD(J40,J43)</f>
        <v>1</v>
      </c>
      <c r="K41" s="86">
        <f ca="1">K40</f>
        <v>17</v>
      </c>
      <c r="L41" s="102"/>
    </row>
    <row r="42" spans="1:12" x14ac:dyDescent="0.2">
      <c r="D42" s="109"/>
      <c r="E42" s="49">
        <f ca="1">D40</f>
        <v>3</v>
      </c>
      <c r="G42" s="30"/>
      <c r="I42" s="102"/>
      <c r="J42" s="104"/>
      <c r="K42" s="87">
        <f ca="1">J40</f>
        <v>3</v>
      </c>
      <c r="L42" s="102"/>
    </row>
    <row r="43" spans="1:12" x14ac:dyDescent="0.2">
      <c r="D43" s="35">
        <f ca="1">DatenDreisatz!H8</f>
        <v>10</v>
      </c>
      <c r="E43" s="47">
        <f ca="1">E40/D40*D43</f>
        <v>56.666666666666671</v>
      </c>
      <c r="G43" s="30"/>
      <c r="I43" s="81" t="str">
        <f ca="1">"      • "&amp;J43/J41</f>
        <v xml:space="preserve">      • 10</v>
      </c>
      <c r="J43" s="83">
        <f ca="1">DatenDreisatz!H8</f>
        <v>10</v>
      </c>
      <c r="K43" s="88">
        <f ca="1">K40/J40*J43</f>
        <v>56.666666666666671</v>
      </c>
      <c r="L43" s="81" t="str">
        <f ca="1">"• "&amp;J43/J41</f>
        <v>• 10</v>
      </c>
    </row>
    <row r="44" spans="1:12" x14ac:dyDescent="0.2">
      <c r="G44" s="30"/>
    </row>
    <row r="45" spans="1:12" x14ac:dyDescent="0.2">
      <c r="G45" s="30"/>
    </row>
    <row r="46" spans="1:12" x14ac:dyDescent="0.2">
      <c r="A46" s="38" t="s">
        <v>136</v>
      </c>
      <c r="C46" s="38"/>
      <c r="D46" s="34" t="s">
        <v>3</v>
      </c>
      <c r="E46" s="34" t="s">
        <v>4</v>
      </c>
      <c r="F46" s="38"/>
      <c r="G46" s="30"/>
      <c r="H46" s="38"/>
      <c r="J46" s="82" t="s">
        <v>3</v>
      </c>
      <c r="K46" s="82" t="s">
        <v>4</v>
      </c>
    </row>
    <row r="47" spans="1:12" x14ac:dyDescent="0.2">
      <c r="A47" s="38"/>
      <c r="C47" s="38"/>
      <c r="D47" s="35">
        <f ca="1">DatenDreisatz!E15</f>
        <v>12</v>
      </c>
      <c r="E47" s="45">
        <f ca="1">DatenDreisatz!F15</f>
        <v>11</v>
      </c>
      <c r="F47" s="38"/>
      <c r="G47" s="30"/>
      <c r="H47" s="38"/>
      <c r="I47" s="102" t="str">
        <f ca="1">"       : "&amp;J47/J48</f>
        <v xml:space="preserve">       : 1</v>
      </c>
      <c r="J47" s="83">
        <f ca="1">DatenDreisatz!E15</f>
        <v>12</v>
      </c>
      <c r="K47" s="85">
        <f ca="1">DatenDreisatz!F15</f>
        <v>11</v>
      </c>
      <c r="L47" s="102" t="str">
        <f ca="1">": "&amp;J47/J48</f>
        <v>: 1</v>
      </c>
    </row>
    <row r="48" spans="1:12" x14ac:dyDescent="0.2">
      <c r="A48" s="38"/>
      <c r="C48" s="38"/>
      <c r="D48" s="108">
        <f ca="1">GCD(D47,D50)</f>
        <v>12</v>
      </c>
      <c r="E48" s="48">
        <f ca="1">E47</f>
        <v>11</v>
      </c>
      <c r="F48" s="38"/>
      <c r="G48" s="30"/>
      <c r="H48" s="38"/>
      <c r="I48" s="102"/>
      <c r="J48" s="103">
        <f ca="1">GCD(J47,J50)</f>
        <v>12</v>
      </c>
      <c r="K48" s="86">
        <f ca="1">K47</f>
        <v>11</v>
      </c>
      <c r="L48" s="102"/>
    </row>
    <row r="49" spans="1:12" x14ac:dyDescent="0.2">
      <c r="A49" s="38"/>
      <c r="C49" s="38"/>
      <c r="D49" s="109"/>
      <c r="E49" s="49">
        <f ca="1">D47</f>
        <v>12</v>
      </c>
      <c r="F49" s="38"/>
      <c r="G49" s="30"/>
      <c r="H49" s="38"/>
      <c r="I49" s="102"/>
      <c r="J49" s="104"/>
      <c r="K49" s="87">
        <f ca="1">J47</f>
        <v>12</v>
      </c>
      <c r="L49" s="102"/>
    </row>
    <row r="50" spans="1:12" x14ac:dyDescent="0.2">
      <c r="A50" s="38"/>
      <c r="C50" s="38"/>
      <c r="D50" s="35">
        <f ca="1">DatenDreisatz!H15</f>
        <v>12</v>
      </c>
      <c r="E50" s="47">
        <f ca="1">E47/D47*D50</f>
        <v>11</v>
      </c>
      <c r="F50" s="38"/>
      <c r="G50" s="30"/>
      <c r="H50" s="38"/>
      <c r="I50" s="81" t="str">
        <f ca="1">"      • "&amp;J50/J48</f>
        <v xml:space="preserve">      • 1</v>
      </c>
      <c r="J50" s="83">
        <f ca="1">DatenDreisatz!H15</f>
        <v>12</v>
      </c>
      <c r="K50" s="88">
        <f ca="1">K47/J47*J50</f>
        <v>11</v>
      </c>
      <c r="L50" s="81" t="str">
        <f ca="1">"• "&amp;J50/J48</f>
        <v>• 1</v>
      </c>
    </row>
    <row r="54" spans="1:12" x14ac:dyDescent="0.2">
      <c r="J54" s="84" t="s">
        <v>68</v>
      </c>
    </row>
  </sheetData>
  <mergeCells count="36">
    <mergeCell ref="A1:G1"/>
    <mergeCell ref="H1:L1"/>
    <mergeCell ref="L40:L42"/>
    <mergeCell ref="J41:J42"/>
    <mergeCell ref="I47:I49"/>
    <mergeCell ref="L47:L49"/>
    <mergeCell ref="D48:D49"/>
    <mergeCell ref="J48:J49"/>
    <mergeCell ref="L26:L28"/>
    <mergeCell ref="J27:J28"/>
    <mergeCell ref="I33:I35"/>
    <mergeCell ref="L33:L35"/>
    <mergeCell ref="J34:J35"/>
    <mergeCell ref="L12:L14"/>
    <mergeCell ref="J13:J14"/>
    <mergeCell ref="I19:I21"/>
    <mergeCell ref="L19:L21"/>
    <mergeCell ref="J20:J21"/>
    <mergeCell ref="D20:D21"/>
    <mergeCell ref="D27:D28"/>
    <mergeCell ref="D34:D35"/>
    <mergeCell ref="C12:C14"/>
    <mergeCell ref="F12:F14"/>
    <mergeCell ref="D13:D14"/>
    <mergeCell ref="D41:D42"/>
    <mergeCell ref="I5:I7"/>
    <mergeCell ref="I12:I14"/>
    <mergeCell ref="I26:I28"/>
    <mergeCell ref="I40:I42"/>
    <mergeCell ref="L5:L7"/>
    <mergeCell ref="J6:J7"/>
    <mergeCell ref="O3:S3"/>
    <mergeCell ref="R5:S5"/>
    <mergeCell ref="C5:C7"/>
    <mergeCell ref="F5:F7"/>
    <mergeCell ref="D6:D7"/>
  </mergeCells>
  <pageMargins left="0.31496062992125984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Q5" sqref="Q5:R5"/>
    </sheetView>
  </sheetViews>
  <sheetFormatPr baseColWidth="10" defaultRowHeight="14.25" x14ac:dyDescent="0.2"/>
  <cols>
    <col min="1" max="1" width="7.28515625" style="50" customWidth="1"/>
    <col min="2" max="2" width="4.85546875" style="50" customWidth="1"/>
    <col min="3" max="4" width="11.42578125" style="50"/>
    <col min="5" max="5" width="4.7109375" style="50" customWidth="1"/>
    <col min="6" max="7" width="5.7109375" style="50" customWidth="1"/>
    <col min="8" max="8" width="8.5703125" style="68" customWidth="1"/>
    <col min="9" max="10" width="11.42578125" style="68"/>
    <col min="11" max="11" width="7.7109375" style="68" customWidth="1"/>
    <col min="12" max="16384" width="11.42578125" style="50"/>
  </cols>
  <sheetData>
    <row r="1" spans="1:18" x14ac:dyDescent="0.2">
      <c r="A1" s="113" t="s">
        <v>140</v>
      </c>
      <c r="B1" s="113"/>
      <c r="C1" s="113"/>
      <c r="D1" s="113"/>
      <c r="E1" s="113"/>
      <c r="F1" s="113"/>
      <c r="G1" s="113" t="s">
        <v>72</v>
      </c>
      <c r="H1" s="113"/>
      <c r="I1" s="113"/>
      <c r="J1" s="113"/>
      <c r="K1" s="113"/>
    </row>
    <row r="3" spans="1:18" ht="15.75" x14ac:dyDescent="0.25">
      <c r="A3" s="50" t="s">
        <v>130</v>
      </c>
      <c r="C3" s="51" t="s">
        <v>3</v>
      </c>
      <c r="D3" s="51" t="s">
        <v>4</v>
      </c>
      <c r="F3" s="52"/>
      <c r="I3" s="70" t="s">
        <v>3</v>
      </c>
      <c r="J3" s="70" t="s">
        <v>4</v>
      </c>
      <c r="N3" s="95" t="s">
        <v>69</v>
      </c>
      <c r="O3" s="95"/>
      <c r="P3" s="95"/>
      <c r="Q3" s="95"/>
      <c r="R3" s="95"/>
    </row>
    <row r="4" spans="1:18" ht="15.75" x14ac:dyDescent="0.25">
      <c r="B4" s="111" t="str">
        <f ca="1">" : "&amp;C4/C5</f>
        <v xml:space="preserve"> : 8</v>
      </c>
      <c r="C4" s="53">
        <f ca="1">Antiprop!F2</f>
        <v>8</v>
      </c>
      <c r="D4" s="53">
        <f ca="1">Antiprop!G2</f>
        <v>9</v>
      </c>
      <c r="E4" s="111" t="str">
        <f ca="1">"• "&amp;C4/C5</f>
        <v>• 8</v>
      </c>
      <c r="F4" s="54"/>
      <c r="H4" s="112" t="str">
        <f ca="1">" : "&amp;I4/I5</f>
        <v xml:space="preserve"> : 8</v>
      </c>
      <c r="I4" s="77">
        <f ca="1">Antiprop!F2</f>
        <v>8</v>
      </c>
      <c r="J4" s="71">
        <f ca="1">Antiprop!G2</f>
        <v>9</v>
      </c>
      <c r="K4" s="112" t="str">
        <f ca="1">"• "&amp;I4/I5</f>
        <v>• 8</v>
      </c>
      <c r="N4" s="21"/>
      <c r="O4" s="21"/>
      <c r="P4" s="22"/>
      <c r="Q4" s="37" t="s">
        <v>66</v>
      </c>
    </row>
    <row r="5" spans="1:18" ht="15.75" x14ac:dyDescent="0.25">
      <c r="B5" s="111"/>
      <c r="C5" s="114">
        <f ca="1">GCD(C4,C7)</f>
        <v>1</v>
      </c>
      <c r="D5" s="56">
        <f ca="1">D4*C4</f>
        <v>72</v>
      </c>
      <c r="E5" s="111"/>
      <c r="F5" s="54"/>
      <c r="H5" s="112"/>
      <c r="I5" s="116">
        <f ca="1">GCD(I4,I7)</f>
        <v>1</v>
      </c>
      <c r="J5" s="72">
        <f ca="1">J4*I4</f>
        <v>72</v>
      </c>
      <c r="K5" s="112"/>
      <c r="N5" s="66" t="s">
        <v>66</v>
      </c>
      <c r="O5" s="66"/>
      <c r="P5" s="66"/>
      <c r="Q5" s="99"/>
      <c r="R5" s="99"/>
    </row>
    <row r="6" spans="1:18" hidden="1" x14ac:dyDescent="0.2">
      <c r="B6" s="111"/>
      <c r="C6" s="115"/>
      <c r="D6" s="57"/>
      <c r="E6" s="111"/>
      <c r="F6" s="54"/>
      <c r="H6" s="112"/>
      <c r="I6" s="117"/>
      <c r="J6" s="73"/>
      <c r="K6" s="112"/>
    </row>
    <row r="7" spans="1:18" x14ac:dyDescent="0.2">
      <c r="B7" s="58" t="str">
        <f ca="1">"  • "&amp;C7/C5</f>
        <v xml:space="preserve">  • 9</v>
      </c>
      <c r="C7" s="53">
        <f ca="1">Antiprop!H2</f>
        <v>9</v>
      </c>
      <c r="D7" s="59">
        <f ca="1">Antiprop!I2</f>
        <v>8</v>
      </c>
      <c r="E7" s="58" t="str">
        <f ca="1">": "&amp;C7/C5</f>
        <v>: 9</v>
      </c>
      <c r="F7" s="60"/>
      <c r="H7" s="69" t="str">
        <f ca="1">"  • "&amp;I7/I5</f>
        <v xml:space="preserve">  • 9</v>
      </c>
      <c r="I7" s="77">
        <f ca="1">Antiprop!H2</f>
        <v>9</v>
      </c>
      <c r="J7" s="74">
        <f ca="1">Antiprop!I2</f>
        <v>8</v>
      </c>
      <c r="K7" s="69" t="str">
        <f ca="1">": "&amp;I7/I5</f>
        <v>: 9</v>
      </c>
    </row>
    <row r="8" spans="1:18" x14ac:dyDescent="0.2">
      <c r="B8" s="58"/>
      <c r="C8" s="61"/>
      <c r="D8" s="62"/>
      <c r="E8" s="58"/>
      <c r="F8" s="60"/>
      <c r="H8" s="69"/>
      <c r="I8" s="78"/>
      <c r="J8" s="75"/>
      <c r="K8" s="69"/>
    </row>
    <row r="9" spans="1:18" x14ac:dyDescent="0.2">
      <c r="F9" s="52"/>
    </row>
    <row r="10" spans="1:18" x14ac:dyDescent="0.2">
      <c r="A10" s="50" t="s">
        <v>131</v>
      </c>
      <c r="C10" s="51" t="s">
        <v>3</v>
      </c>
      <c r="D10" s="51" t="s">
        <v>4</v>
      </c>
      <c r="F10" s="52"/>
      <c r="I10" s="70" t="s">
        <v>3</v>
      </c>
      <c r="J10" s="70" t="s">
        <v>4</v>
      </c>
    </row>
    <row r="11" spans="1:18" x14ac:dyDescent="0.2">
      <c r="B11" s="111"/>
      <c r="C11" s="53">
        <f ca="1">Antiprop!F3</f>
        <v>6</v>
      </c>
      <c r="D11" s="65">
        <f ca="1">Antiprop!G3</f>
        <v>23</v>
      </c>
      <c r="E11" s="111"/>
      <c r="F11" s="54"/>
      <c r="H11" s="112" t="str">
        <f ca="1">" : "&amp;I11/I12</f>
        <v xml:space="preserve"> : 2</v>
      </c>
      <c r="I11" s="77">
        <f ca="1">Antiprop!F3</f>
        <v>6</v>
      </c>
      <c r="J11" s="71">
        <f ca="1">Antiprop!G3</f>
        <v>23</v>
      </c>
      <c r="K11" s="112" t="str">
        <f ca="1">"• "&amp;I11/I12</f>
        <v>• 2</v>
      </c>
    </row>
    <row r="12" spans="1:18" x14ac:dyDescent="0.2">
      <c r="B12" s="111"/>
      <c r="C12" s="67">
        <f ca="1">GCD(C11,C13)</f>
        <v>3</v>
      </c>
      <c r="D12" s="63">
        <f ca="1">D11*C11</f>
        <v>138</v>
      </c>
      <c r="E12" s="111"/>
      <c r="F12" s="54"/>
      <c r="H12" s="112"/>
      <c r="I12" s="79">
        <f ca="1">GCD(I11,I13)</f>
        <v>3</v>
      </c>
      <c r="J12" s="72">
        <f ca="1">J11*I11</f>
        <v>138</v>
      </c>
      <c r="K12" s="112"/>
    </row>
    <row r="13" spans="1:18" x14ac:dyDescent="0.2">
      <c r="B13" s="58"/>
      <c r="C13" s="53">
        <f ca="1">Antiprop!H3</f>
        <v>9</v>
      </c>
      <c r="D13" s="64">
        <f ca="1">Antiprop!I3</f>
        <v>15.333333333333334</v>
      </c>
      <c r="E13" s="58"/>
      <c r="F13" s="60"/>
      <c r="H13" s="69" t="str">
        <f ca="1">"  • "&amp;I13/I12</f>
        <v xml:space="preserve">  • 3</v>
      </c>
      <c r="I13" s="77">
        <f ca="1">Antiprop!H3</f>
        <v>9</v>
      </c>
      <c r="J13" s="74">
        <f ca="1">Antiprop!I3</f>
        <v>15.333333333333334</v>
      </c>
      <c r="K13" s="69" t="str">
        <f ca="1">": "&amp;I13/I12</f>
        <v>: 3</v>
      </c>
    </row>
    <row r="14" spans="1:18" x14ac:dyDescent="0.2">
      <c r="F14" s="52"/>
      <c r="O14" s="50" t="s">
        <v>66</v>
      </c>
    </row>
    <row r="15" spans="1:18" x14ac:dyDescent="0.2">
      <c r="F15" s="52"/>
      <c r="N15" s="50" t="s">
        <v>66</v>
      </c>
      <c r="O15" s="50" t="s">
        <v>66</v>
      </c>
    </row>
    <row r="16" spans="1:18" x14ac:dyDescent="0.2">
      <c r="A16" s="50" t="s">
        <v>132</v>
      </c>
      <c r="C16" s="51" t="s">
        <v>3</v>
      </c>
      <c r="D16" s="51" t="s">
        <v>4</v>
      </c>
      <c r="F16" s="52"/>
      <c r="I16" s="70" t="s">
        <v>3</v>
      </c>
      <c r="J16" s="70" t="s">
        <v>4</v>
      </c>
      <c r="N16" s="50" t="s">
        <v>66</v>
      </c>
      <c r="O16" s="50" t="s">
        <v>66</v>
      </c>
    </row>
    <row r="17" spans="1:15" x14ac:dyDescent="0.2">
      <c r="B17" s="111"/>
      <c r="C17" s="53">
        <f ca="1">Antiprop!F4</f>
        <v>6</v>
      </c>
      <c r="D17" s="65">
        <f ca="1">Antiprop!G4</f>
        <v>13</v>
      </c>
      <c r="E17" s="111"/>
      <c r="F17" s="54"/>
      <c r="H17" s="112" t="str">
        <f ca="1">" : "&amp;I17/I18</f>
        <v xml:space="preserve"> : 6</v>
      </c>
      <c r="I17" s="77">
        <f ca="1">Antiprop!F4</f>
        <v>6</v>
      </c>
      <c r="J17" s="71">
        <f ca="1">Antiprop!G4</f>
        <v>13</v>
      </c>
      <c r="K17" s="112" t="str">
        <f ca="1">"• "&amp;I17/I18</f>
        <v>• 6</v>
      </c>
      <c r="N17" s="50" t="s">
        <v>66</v>
      </c>
    </row>
    <row r="18" spans="1:15" x14ac:dyDescent="0.2">
      <c r="B18" s="111"/>
      <c r="C18" s="67">
        <f ca="1">GCD(C17,C19)</f>
        <v>1</v>
      </c>
      <c r="D18" s="63">
        <f ca="1">D17*C17</f>
        <v>78</v>
      </c>
      <c r="E18" s="111"/>
      <c r="F18" s="54"/>
      <c r="H18" s="112"/>
      <c r="I18" s="79">
        <f ca="1">GCD(I17,I19)</f>
        <v>1</v>
      </c>
      <c r="J18" s="72">
        <f ca="1">J17*I17</f>
        <v>78</v>
      </c>
      <c r="K18" s="112"/>
      <c r="N18" s="50" t="s">
        <v>66</v>
      </c>
    </row>
    <row r="19" spans="1:15" x14ac:dyDescent="0.2">
      <c r="B19" s="58"/>
      <c r="C19" s="53">
        <f ca="1">Antiprop!H4</f>
        <v>11</v>
      </c>
      <c r="D19" s="64">
        <f>Antiprop!I9</f>
        <v>4.833333333333333</v>
      </c>
      <c r="E19" s="58"/>
      <c r="F19" s="60"/>
      <c r="H19" s="69" t="str">
        <f ca="1">"  • "&amp;I19/I18</f>
        <v xml:space="preserve">  • 11</v>
      </c>
      <c r="I19" s="77">
        <f ca="1">Antiprop!H4</f>
        <v>11</v>
      </c>
      <c r="J19" s="74">
        <f ca="1">Antiprop!I4</f>
        <v>7.0909090909090908</v>
      </c>
      <c r="K19" s="69" t="str">
        <f ca="1">": "&amp;I19/I18</f>
        <v>: 11</v>
      </c>
      <c r="N19" s="50" t="s">
        <v>66</v>
      </c>
    </row>
    <row r="20" spans="1:15" x14ac:dyDescent="0.2">
      <c r="F20" s="52"/>
      <c r="N20" s="50" t="s">
        <v>66</v>
      </c>
      <c r="O20" s="50" t="s">
        <v>66</v>
      </c>
    </row>
    <row r="21" spans="1:15" x14ac:dyDescent="0.2">
      <c r="F21" s="52"/>
      <c r="N21" s="50" t="s">
        <v>66</v>
      </c>
      <c r="O21" s="50" t="s">
        <v>66</v>
      </c>
    </row>
    <row r="22" spans="1:15" x14ac:dyDescent="0.2">
      <c r="A22" s="50" t="s">
        <v>133</v>
      </c>
      <c r="C22" s="51" t="s">
        <v>3</v>
      </c>
      <c r="D22" s="51" t="s">
        <v>4</v>
      </c>
      <c r="F22" s="52"/>
      <c r="I22" s="70" t="s">
        <v>3</v>
      </c>
      <c r="J22" s="70" t="s">
        <v>4</v>
      </c>
      <c r="M22" s="50" t="s">
        <v>66</v>
      </c>
      <c r="N22" s="50" t="s">
        <v>66</v>
      </c>
      <c r="O22" s="50" t="s">
        <v>66</v>
      </c>
    </row>
    <row r="23" spans="1:15" x14ac:dyDescent="0.2">
      <c r="B23" s="111"/>
      <c r="C23" s="53">
        <f ca="1">Antiprop!F5</f>
        <v>7</v>
      </c>
      <c r="D23" s="65">
        <f ca="1">Antiprop!G5</f>
        <v>12</v>
      </c>
      <c r="E23" s="111"/>
      <c r="F23" s="54"/>
      <c r="H23" s="112" t="str">
        <f ca="1">" : "&amp;I23/I24</f>
        <v xml:space="preserve"> : 7</v>
      </c>
      <c r="I23" s="77">
        <f ca="1">Antiprop!F5</f>
        <v>7</v>
      </c>
      <c r="J23" s="71">
        <f ca="1">Antiprop!G5</f>
        <v>12</v>
      </c>
      <c r="K23" s="112" t="str">
        <f ca="1">"• "&amp;I23/I24</f>
        <v>• 7</v>
      </c>
      <c r="N23" s="50" t="s">
        <v>66</v>
      </c>
      <c r="O23" s="50" t="s">
        <v>66</v>
      </c>
    </row>
    <row r="24" spans="1:15" x14ac:dyDescent="0.2">
      <c r="B24" s="111"/>
      <c r="C24" s="67">
        <f ca="1">GCD(C23,C25)</f>
        <v>1</v>
      </c>
      <c r="D24" s="63">
        <f ca="1">D23*C23</f>
        <v>84</v>
      </c>
      <c r="E24" s="111"/>
      <c r="F24" s="54"/>
      <c r="H24" s="112"/>
      <c r="I24" s="79">
        <f ca="1">GCD(I23,I25)</f>
        <v>1</v>
      </c>
      <c r="J24" s="72">
        <f ca="1">J23*I23</f>
        <v>84</v>
      </c>
      <c r="K24" s="112"/>
      <c r="M24" s="50" t="s">
        <v>66</v>
      </c>
      <c r="O24" s="50" t="s">
        <v>66</v>
      </c>
    </row>
    <row r="25" spans="1:15" x14ac:dyDescent="0.2">
      <c r="B25" s="58"/>
      <c r="C25" s="53">
        <f ca="1">Antiprop!H5</f>
        <v>9</v>
      </c>
      <c r="D25" s="64">
        <f>Antiprop!I15</f>
        <v>10.588235294117647</v>
      </c>
      <c r="E25" s="58"/>
      <c r="F25" s="60"/>
      <c r="H25" s="69" t="str">
        <f ca="1">"  • "&amp;I25/I24</f>
        <v xml:space="preserve">  • 9</v>
      </c>
      <c r="I25" s="77">
        <f ca="1">Antiprop!H5</f>
        <v>9</v>
      </c>
      <c r="J25" s="74">
        <f ca="1">Antiprop!I5</f>
        <v>9.3333333333333339</v>
      </c>
      <c r="K25" s="69" t="str">
        <f ca="1">": "&amp;I25/I24</f>
        <v>: 9</v>
      </c>
      <c r="M25" s="50" t="s">
        <v>66</v>
      </c>
      <c r="N25" s="50" t="s">
        <v>66</v>
      </c>
      <c r="O25" s="50" t="s">
        <v>66</v>
      </c>
    </row>
    <row r="26" spans="1:15" x14ac:dyDescent="0.2">
      <c r="F26" s="52"/>
      <c r="O26" s="50" t="s">
        <v>66</v>
      </c>
    </row>
    <row r="27" spans="1:15" x14ac:dyDescent="0.2">
      <c r="F27" s="52"/>
      <c r="O27" s="50" t="s">
        <v>66</v>
      </c>
    </row>
    <row r="28" spans="1:15" x14ac:dyDescent="0.2">
      <c r="A28" s="50" t="s">
        <v>134</v>
      </c>
      <c r="C28" s="51" t="s">
        <v>3</v>
      </c>
      <c r="D28" s="51" t="s">
        <v>4</v>
      </c>
      <c r="F28" s="52"/>
      <c r="I28" s="70" t="s">
        <v>3</v>
      </c>
      <c r="J28" s="70" t="s">
        <v>4</v>
      </c>
      <c r="N28" s="50" t="s">
        <v>66</v>
      </c>
      <c r="O28" s="50" t="s">
        <v>66</v>
      </c>
    </row>
    <row r="29" spans="1:15" x14ac:dyDescent="0.2">
      <c r="B29" s="111"/>
      <c r="C29" s="53">
        <f ca="1">Antiprop!F7</f>
        <v>2</v>
      </c>
      <c r="D29" s="65">
        <f ca="1">Antiprop!G7</f>
        <v>3</v>
      </c>
      <c r="E29" s="111"/>
      <c r="F29" s="54"/>
      <c r="H29" s="112" t="str">
        <f ca="1">" : "&amp;I29/I30</f>
        <v xml:space="preserve"> : 2</v>
      </c>
      <c r="I29" s="77">
        <f ca="1">Antiprop!F7</f>
        <v>2</v>
      </c>
      <c r="J29" s="71">
        <f ca="1">Antiprop!G7</f>
        <v>3</v>
      </c>
      <c r="K29" s="112" t="str">
        <f ca="1">"• "&amp;I29/I30</f>
        <v>• 2</v>
      </c>
      <c r="N29" s="50" t="s">
        <v>66</v>
      </c>
      <c r="O29" s="50" t="s">
        <v>66</v>
      </c>
    </row>
    <row r="30" spans="1:15" x14ac:dyDescent="0.2">
      <c r="B30" s="111"/>
      <c r="C30" s="67">
        <f ca="1">GCD(C29,C31)</f>
        <v>1</v>
      </c>
      <c r="D30" s="63">
        <f ca="1">D29*C29</f>
        <v>6</v>
      </c>
      <c r="E30" s="111"/>
      <c r="F30" s="54"/>
      <c r="H30" s="112"/>
      <c r="I30" s="79">
        <f ca="1">GCD(I29,I31)</f>
        <v>1</v>
      </c>
      <c r="J30" s="72">
        <f ca="1">J29*I29</f>
        <v>6</v>
      </c>
      <c r="K30" s="112"/>
      <c r="N30" s="50" t="s">
        <v>66</v>
      </c>
      <c r="O30" s="50" t="s">
        <v>66</v>
      </c>
    </row>
    <row r="31" spans="1:15" x14ac:dyDescent="0.2">
      <c r="B31" s="58"/>
      <c r="C31" s="53">
        <f ca="1">Antiprop!H7</f>
        <v>3</v>
      </c>
      <c r="D31" s="64">
        <f>Antiprop!I21</f>
        <v>9.3888888888888893</v>
      </c>
      <c r="E31" s="58"/>
      <c r="F31" s="60"/>
      <c r="H31" s="69" t="str">
        <f ca="1">"  • "&amp;I31/I30</f>
        <v xml:space="preserve">  • 3</v>
      </c>
      <c r="I31" s="77">
        <f ca="1">Antiprop!H7</f>
        <v>3</v>
      </c>
      <c r="J31" s="74">
        <f ca="1">Antiprop!I7</f>
        <v>2</v>
      </c>
      <c r="K31" s="69" t="str">
        <f ca="1">": "&amp;I31/I30</f>
        <v>: 3</v>
      </c>
      <c r="N31" s="50" t="s">
        <v>66</v>
      </c>
      <c r="O31" s="50" t="s">
        <v>66</v>
      </c>
    </row>
    <row r="32" spans="1:15" x14ac:dyDescent="0.2">
      <c r="F32" s="52"/>
      <c r="N32" s="50" t="s">
        <v>66</v>
      </c>
      <c r="O32" s="50" t="s">
        <v>66</v>
      </c>
    </row>
    <row r="33" spans="1:14" x14ac:dyDescent="0.2">
      <c r="F33" s="52"/>
      <c r="N33" s="50" t="s">
        <v>66</v>
      </c>
    </row>
    <row r="34" spans="1:14" x14ac:dyDescent="0.2">
      <c r="A34" s="50" t="s">
        <v>135</v>
      </c>
      <c r="C34" s="51" t="s">
        <v>3</v>
      </c>
      <c r="D34" s="51" t="s">
        <v>4</v>
      </c>
      <c r="F34" s="52"/>
      <c r="I34" s="70" t="s">
        <v>3</v>
      </c>
      <c r="J34" s="70" t="s">
        <v>4</v>
      </c>
    </row>
    <row r="35" spans="1:14" x14ac:dyDescent="0.2">
      <c r="B35" s="111"/>
      <c r="C35" s="53">
        <f ca="1">Antiprop!F8</f>
        <v>6</v>
      </c>
      <c r="D35" s="55">
        <f>Antiprop!G8</f>
        <v>46.25</v>
      </c>
      <c r="E35" s="111"/>
      <c r="F35" s="54"/>
      <c r="H35" s="112" t="str">
        <f ca="1">" : "&amp;I35/I36</f>
        <v xml:space="preserve"> : 3</v>
      </c>
      <c r="I35" s="77">
        <f ca="1">Antiprop!F8</f>
        <v>6</v>
      </c>
      <c r="J35" s="76">
        <f>Antiprop!G8</f>
        <v>46.25</v>
      </c>
      <c r="K35" s="112" t="str">
        <f ca="1">"• "&amp;I35/I36</f>
        <v>• 3</v>
      </c>
    </row>
    <row r="36" spans="1:14" x14ac:dyDescent="0.2">
      <c r="B36" s="111"/>
      <c r="C36" s="67">
        <f ca="1">GCD(C35,C37)</f>
        <v>2</v>
      </c>
      <c r="D36" s="63">
        <f ca="1">D35*C35</f>
        <v>277.5</v>
      </c>
      <c r="E36" s="111"/>
      <c r="F36" s="54"/>
      <c r="H36" s="112"/>
      <c r="I36" s="79">
        <f ca="1">GCD(I35,I37)</f>
        <v>2</v>
      </c>
      <c r="J36" s="72">
        <f ca="1">J35*I35</f>
        <v>277.5</v>
      </c>
      <c r="K36" s="112"/>
    </row>
    <row r="37" spans="1:14" x14ac:dyDescent="0.2">
      <c r="B37" s="58"/>
      <c r="C37" s="53">
        <f ca="1">Antiprop!H8</f>
        <v>8</v>
      </c>
      <c r="D37" s="64">
        <f>Antiprop!I27</f>
        <v>16.642857142857142</v>
      </c>
      <c r="E37" s="58"/>
      <c r="F37" s="60"/>
      <c r="H37" s="69" t="str">
        <f ca="1">"  • "&amp;I37/I36</f>
        <v xml:space="preserve">  • 4</v>
      </c>
      <c r="I37" s="77">
        <f ca="1">Antiprop!H8</f>
        <v>8</v>
      </c>
      <c r="J37" s="74">
        <f>Antiprop!I8</f>
        <v>30.833333333333332</v>
      </c>
      <c r="K37" s="69" t="str">
        <f ca="1">": "&amp;I37/I36</f>
        <v>: 4</v>
      </c>
    </row>
    <row r="38" spans="1:14" x14ac:dyDescent="0.2">
      <c r="F38" s="52"/>
    </row>
    <row r="39" spans="1:14" x14ac:dyDescent="0.2">
      <c r="F39" s="52"/>
    </row>
    <row r="40" spans="1:14" x14ac:dyDescent="0.2">
      <c r="A40" s="50" t="s">
        <v>136</v>
      </c>
      <c r="C40" s="51" t="s">
        <v>3</v>
      </c>
      <c r="D40" s="51" t="s">
        <v>4</v>
      </c>
      <c r="F40" s="52"/>
      <c r="I40" s="70" t="s">
        <v>3</v>
      </c>
      <c r="J40" s="70" t="s">
        <v>4</v>
      </c>
    </row>
    <row r="41" spans="1:14" x14ac:dyDescent="0.2">
      <c r="B41" s="111"/>
      <c r="C41" s="53">
        <f ca="1">Antiprop!F9</f>
        <v>8</v>
      </c>
      <c r="D41" s="55">
        <f>Antiprop!G9</f>
        <v>1.9333333333333333</v>
      </c>
      <c r="E41" s="111"/>
      <c r="F41" s="54"/>
      <c r="H41" s="112" t="str">
        <f ca="1">" : "&amp;I41/I42</f>
        <v xml:space="preserve"> : 8</v>
      </c>
      <c r="I41" s="77">
        <f ca="1">Antiprop!F9</f>
        <v>8</v>
      </c>
      <c r="J41" s="76">
        <f>Antiprop!G9</f>
        <v>1.9333333333333333</v>
      </c>
      <c r="K41" s="112" t="str">
        <f ca="1">"• "&amp;I41/I42</f>
        <v>• 8</v>
      </c>
      <c r="N41" s="50" t="s">
        <v>66</v>
      </c>
    </row>
    <row r="42" spans="1:14" x14ac:dyDescent="0.2">
      <c r="B42" s="111"/>
      <c r="C42" s="67">
        <f ca="1">GCD(C41,C43)</f>
        <v>1</v>
      </c>
      <c r="D42" s="63">
        <f ca="1">D41*C41</f>
        <v>15.466666666666667</v>
      </c>
      <c r="E42" s="111"/>
      <c r="F42" s="54"/>
      <c r="H42" s="112"/>
      <c r="I42" s="79">
        <f ca="1">GCD(I41,I43)</f>
        <v>1</v>
      </c>
      <c r="J42" s="72">
        <f ca="1">J41*I41</f>
        <v>15.466666666666667</v>
      </c>
      <c r="K42" s="112"/>
      <c r="N42" s="50" t="s">
        <v>66</v>
      </c>
    </row>
    <row r="43" spans="1:14" x14ac:dyDescent="0.2">
      <c r="B43" s="58"/>
      <c r="C43" s="53">
        <f ca="1">Antiprop!H9</f>
        <v>19</v>
      </c>
      <c r="D43" s="64">
        <f>Antiprop!I33</f>
        <v>6.615384615384615</v>
      </c>
      <c r="E43" s="58"/>
      <c r="F43" s="60"/>
      <c r="H43" s="69" t="str">
        <f ca="1">"  • "&amp;I43/I42</f>
        <v xml:space="preserve">  • 19</v>
      </c>
      <c r="I43" s="77">
        <f ca="1">Antiprop!H9</f>
        <v>19</v>
      </c>
      <c r="J43" s="74">
        <f>Antiprop!I9</f>
        <v>4.833333333333333</v>
      </c>
      <c r="K43" s="69" t="str">
        <f ca="1">": "&amp;I43/I42</f>
        <v>: 19</v>
      </c>
      <c r="N43" s="50" t="s">
        <v>66</v>
      </c>
    </row>
    <row r="44" spans="1:14" x14ac:dyDescent="0.2">
      <c r="F44" s="52"/>
      <c r="N44" s="50" t="s">
        <v>66</v>
      </c>
    </row>
    <row r="45" spans="1:14" x14ac:dyDescent="0.2">
      <c r="F45" s="52"/>
      <c r="N45" s="50" t="s">
        <v>66</v>
      </c>
    </row>
    <row r="46" spans="1:14" x14ac:dyDescent="0.2">
      <c r="A46" s="50" t="s">
        <v>138</v>
      </c>
      <c r="C46" s="51" t="s">
        <v>3</v>
      </c>
      <c r="D46" s="51" t="s">
        <v>4</v>
      </c>
      <c r="F46" s="52"/>
      <c r="I46" s="70" t="s">
        <v>3</v>
      </c>
      <c r="J46" s="70" t="s">
        <v>4</v>
      </c>
      <c r="N46" s="50" t="s">
        <v>66</v>
      </c>
    </row>
    <row r="47" spans="1:14" x14ac:dyDescent="0.2">
      <c r="B47" s="111"/>
      <c r="C47" s="53">
        <f ca="1">Antiprop!F10</f>
        <v>6</v>
      </c>
      <c r="D47" s="55">
        <f>Antiprop!G10</f>
        <v>2.2777777777777777</v>
      </c>
      <c r="E47" s="111"/>
      <c r="F47" s="54"/>
      <c r="H47" s="112" t="str">
        <f ca="1">" : "&amp;I47/I48</f>
        <v xml:space="preserve"> : 2</v>
      </c>
      <c r="I47" s="77">
        <f ca="1">Antiprop!F10</f>
        <v>6</v>
      </c>
      <c r="J47" s="76">
        <f>Antiprop!G10</f>
        <v>2.2777777777777777</v>
      </c>
      <c r="K47" s="112" t="str">
        <f ca="1">"• "&amp;I47/I48</f>
        <v>• 2</v>
      </c>
      <c r="N47" s="50" t="s">
        <v>66</v>
      </c>
    </row>
    <row r="48" spans="1:14" x14ac:dyDescent="0.2">
      <c r="B48" s="111"/>
      <c r="C48" s="67">
        <f ca="1">GCD(C47,C49)</f>
        <v>3</v>
      </c>
      <c r="D48" s="63">
        <f ca="1">D47*C47</f>
        <v>13.666666666666666</v>
      </c>
      <c r="E48" s="111"/>
      <c r="F48" s="54"/>
      <c r="H48" s="112"/>
      <c r="I48" s="79">
        <f ca="1">GCD(I47,I49)</f>
        <v>3</v>
      </c>
      <c r="J48" s="72">
        <f ca="1">J47*I47</f>
        <v>13.666666666666666</v>
      </c>
      <c r="K48" s="112"/>
    </row>
    <row r="49" spans="1:11" x14ac:dyDescent="0.2">
      <c r="B49" s="58"/>
      <c r="C49" s="53">
        <f ca="1">Antiprop!H10</f>
        <v>9</v>
      </c>
      <c r="D49" s="64">
        <f>Antiprop!I39</f>
        <v>0</v>
      </c>
      <c r="E49" s="58"/>
      <c r="F49" s="60"/>
      <c r="H49" s="69" t="str">
        <f ca="1">"  • "&amp;I49/I48</f>
        <v xml:space="preserve">  • 3</v>
      </c>
      <c r="I49" s="77">
        <f ca="1">Antiprop!H10</f>
        <v>9</v>
      </c>
      <c r="J49" s="74">
        <f>Antiprop!I10</f>
        <v>4.0999999999999996</v>
      </c>
      <c r="K49" s="69" t="str">
        <f ca="1">": "&amp;I49/I48</f>
        <v>: 3</v>
      </c>
    </row>
    <row r="50" spans="1:11" x14ac:dyDescent="0.2">
      <c r="F50" s="52"/>
    </row>
    <row r="51" spans="1:11" x14ac:dyDescent="0.2">
      <c r="F51" s="52"/>
    </row>
    <row r="52" spans="1:11" x14ac:dyDescent="0.2">
      <c r="A52" s="50" t="s">
        <v>139</v>
      </c>
      <c r="C52" s="51" t="s">
        <v>3</v>
      </c>
      <c r="D52" s="51" t="s">
        <v>4</v>
      </c>
      <c r="F52" s="52"/>
      <c r="I52" s="70" t="s">
        <v>3</v>
      </c>
      <c r="J52" s="70" t="s">
        <v>4</v>
      </c>
    </row>
    <row r="53" spans="1:11" x14ac:dyDescent="0.2">
      <c r="B53" s="111"/>
      <c r="C53" s="53">
        <f ca="1">Antiprop!F11</f>
        <v>2</v>
      </c>
      <c r="D53" s="55">
        <f>Antiprop!G11</f>
        <v>11</v>
      </c>
      <c r="E53" s="111"/>
      <c r="F53" s="54"/>
      <c r="H53" s="112" t="str">
        <f ca="1">" : "&amp;I53/I54</f>
        <v xml:space="preserve"> : 2</v>
      </c>
      <c r="I53" s="77">
        <f ca="1">Antiprop!F11</f>
        <v>2</v>
      </c>
      <c r="J53" s="76">
        <f>Antiprop!G11</f>
        <v>11</v>
      </c>
      <c r="K53" s="112" t="str">
        <f ca="1">"• "&amp;I53/I54</f>
        <v>• 2</v>
      </c>
    </row>
    <row r="54" spans="1:11" x14ac:dyDescent="0.2">
      <c r="B54" s="111"/>
      <c r="C54" s="67">
        <f ca="1">GCD(C53,C55)</f>
        <v>1</v>
      </c>
      <c r="D54" s="63">
        <f ca="1">D53*C53</f>
        <v>22</v>
      </c>
      <c r="E54" s="111"/>
      <c r="F54" s="54"/>
      <c r="H54" s="112"/>
      <c r="I54" s="79">
        <f ca="1">GCD(I53,I55)</f>
        <v>1</v>
      </c>
      <c r="J54" s="72">
        <f ca="1">J53*I53</f>
        <v>22</v>
      </c>
      <c r="K54" s="112"/>
    </row>
    <row r="55" spans="1:11" x14ac:dyDescent="0.2">
      <c r="B55" s="58"/>
      <c r="C55" s="53">
        <f ca="1">Antiprop!H11</f>
        <v>3</v>
      </c>
      <c r="D55" s="64">
        <f>Antiprop!I45</f>
        <v>0</v>
      </c>
      <c r="E55" s="58"/>
      <c r="F55" s="60"/>
      <c r="H55" s="69" t="str">
        <f ca="1">"  • "&amp;I55/I54</f>
        <v xml:space="preserve">  • 3</v>
      </c>
      <c r="I55" s="77">
        <f ca="1">Antiprop!H11</f>
        <v>3</v>
      </c>
      <c r="J55" s="74">
        <f>Antiprop!I11</f>
        <v>10.083333333333334</v>
      </c>
      <c r="K55" s="69" t="str">
        <f ca="1">": "&amp;I55/I54</f>
        <v>: 3</v>
      </c>
    </row>
    <row r="59" spans="1:11" x14ac:dyDescent="0.2">
      <c r="I59" s="68" t="s">
        <v>68</v>
      </c>
    </row>
  </sheetData>
  <mergeCells count="42">
    <mergeCell ref="B11:B12"/>
    <mergeCell ref="E11:E12"/>
    <mergeCell ref="H11:H12"/>
    <mergeCell ref="K11:K12"/>
    <mergeCell ref="B4:B6"/>
    <mergeCell ref="E4:E6"/>
    <mergeCell ref="C5:C6"/>
    <mergeCell ref="H4:H6"/>
    <mergeCell ref="K4:K6"/>
    <mergeCell ref="I5:I6"/>
    <mergeCell ref="G1:K1"/>
    <mergeCell ref="A1:F1"/>
    <mergeCell ref="B41:B42"/>
    <mergeCell ref="E41:E42"/>
    <mergeCell ref="H41:H42"/>
    <mergeCell ref="K41:K42"/>
    <mergeCell ref="B29:B30"/>
    <mergeCell ref="E29:E30"/>
    <mergeCell ref="H29:H30"/>
    <mergeCell ref="K29:K30"/>
    <mergeCell ref="B35:B36"/>
    <mergeCell ref="E35:E36"/>
    <mergeCell ref="H35:H36"/>
    <mergeCell ref="K35:K36"/>
    <mergeCell ref="B17:B18"/>
    <mergeCell ref="E17:E18"/>
    <mergeCell ref="N3:R3"/>
    <mergeCell ref="Q5:R5"/>
    <mergeCell ref="B53:B54"/>
    <mergeCell ref="E53:E54"/>
    <mergeCell ref="H53:H54"/>
    <mergeCell ref="K53:K54"/>
    <mergeCell ref="B47:B48"/>
    <mergeCell ref="E47:E48"/>
    <mergeCell ref="H47:H48"/>
    <mergeCell ref="K47:K48"/>
    <mergeCell ref="H17:H18"/>
    <mergeCell ref="K17:K18"/>
    <mergeCell ref="B23:B24"/>
    <mergeCell ref="E23:E24"/>
    <mergeCell ref="H23:H24"/>
    <mergeCell ref="K23:K24"/>
  </mergeCells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D34" sqref="D34"/>
    </sheetView>
  </sheetViews>
  <sheetFormatPr baseColWidth="10" defaultColWidth="11.42578125" defaultRowHeight="15" x14ac:dyDescent="0.2"/>
  <cols>
    <col min="1" max="1" width="3.5703125" style="1" bestFit="1" customWidth="1"/>
    <col min="2" max="2" width="3" style="1" hidden="1" customWidth="1"/>
    <col min="3" max="3" width="0.85546875" style="1" customWidth="1"/>
    <col min="4" max="4" width="47.5703125" style="1" bestFit="1" customWidth="1"/>
    <col min="5" max="5" width="5.85546875" style="1" customWidth="1"/>
    <col min="6" max="6" width="0.42578125" style="1" customWidth="1"/>
    <col min="7" max="7" width="5.7109375" style="1" customWidth="1"/>
    <col min="8" max="8" width="9.28515625" style="29" customWidth="1"/>
    <col min="9" max="9" width="2.140625" style="29" bestFit="1" customWidth="1"/>
    <col min="10" max="10" width="11.42578125" style="29"/>
    <col min="11" max="11" width="5.7109375" style="1" customWidth="1"/>
    <col min="12" max="16384" width="11.42578125" style="1"/>
  </cols>
  <sheetData>
    <row r="1" spans="1:11" x14ac:dyDescent="0.2">
      <c r="A1" s="110" t="s">
        <v>71</v>
      </c>
      <c r="B1" s="110"/>
      <c r="C1" s="110"/>
      <c r="D1" s="110"/>
      <c r="E1" s="110"/>
      <c r="G1" s="110" t="s">
        <v>72</v>
      </c>
      <c r="H1" s="110"/>
      <c r="I1" s="110"/>
      <c r="J1" s="110"/>
    </row>
    <row r="2" spans="1:11" x14ac:dyDescent="0.2">
      <c r="A2" s="110" t="s">
        <v>73</v>
      </c>
      <c r="B2" s="110"/>
      <c r="C2" s="110"/>
      <c r="D2" s="110"/>
      <c r="E2" s="110"/>
      <c r="G2" s="29"/>
    </row>
    <row r="3" spans="1:11" x14ac:dyDescent="0.2">
      <c r="E3" s="30"/>
    </row>
    <row r="4" spans="1:11" x14ac:dyDescent="0.2">
      <c r="A4" s="1" t="str">
        <f>B4&amp;")"</f>
        <v>1)</v>
      </c>
      <c r="B4" s="1">
        <v>1</v>
      </c>
      <c r="D4" s="1" t="str">
        <f ca="1">VLOOKUP($B4,Daten1!$B$2:$Q$38,14,)</f>
        <v>8 Packungen Toast kosten 13,44 €.</v>
      </c>
      <c r="E4" s="30"/>
      <c r="G4" s="119" t="str">
        <f ca="1">":"&amp;H4</f>
        <v>:8</v>
      </c>
      <c r="H4" s="29">
        <f ca="1">VLOOKUP($B4,Daten1!$B$2:$Q$38,5,)</f>
        <v>8</v>
      </c>
      <c r="I4" s="29" t="s">
        <v>13</v>
      </c>
      <c r="J4" s="29" t="str">
        <f ca="1">TEXT(VLOOKUP($B4,Daten1!$B$2:$Q$38,6,),"0,00")&amp;" €"</f>
        <v>13,44 €</v>
      </c>
      <c r="K4" s="119" t="str">
        <f ca="1">G4</f>
        <v>:8</v>
      </c>
    </row>
    <row r="5" spans="1:11" x14ac:dyDescent="0.2">
      <c r="D5" s="1" t="str">
        <f ca="1">VLOOKUP($B4,Daten1!$B$2:$Q$38,15,)</f>
        <v>Was kosten 13 Packungen Toast?</v>
      </c>
      <c r="E5" s="30"/>
      <c r="G5" s="119"/>
      <c r="H5" s="29">
        <v>1</v>
      </c>
      <c r="I5" s="29" t="s">
        <v>13</v>
      </c>
      <c r="J5" s="29" t="str">
        <f ca="1">ROUND(J4/H4,2)&amp;" €"</f>
        <v>1,68 €</v>
      </c>
      <c r="K5" s="119"/>
    </row>
    <row r="6" spans="1:11" x14ac:dyDescent="0.2">
      <c r="E6" s="30"/>
      <c r="G6" s="29" t="str">
        <f ca="1">"·"&amp;H6</f>
        <v>·13</v>
      </c>
      <c r="H6" s="29">
        <f ca="1">VLOOKUP(B4,Daten1!$B$2:$Q$38,7,)</f>
        <v>13</v>
      </c>
      <c r="I6" s="29" t="s">
        <v>13</v>
      </c>
      <c r="J6" s="29" t="str">
        <f ca="1">J5*H6&amp;" €"</f>
        <v>21,84 €</v>
      </c>
      <c r="K6" s="1" t="str">
        <f ca="1">G6</f>
        <v>·13</v>
      </c>
    </row>
    <row r="7" spans="1:11" x14ac:dyDescent="0.2">
      <c r="E7" s="30"/>
    </row>
    <row r="8" spans="1:11" x14ac:dyDescent="0.2">
      <c r="A8" s="1" t="str">
        <f>B8&amp;")"</f>
        <v>2)</v>
      </c>
      <c r="B8" s="1">
        <f>B4+1</f>
        <v>2</v>
      </c>
      <c r="D8" s="1" t="str">
        <f ca="1">VLOOKUP($B8,Daten1!$B$2:$Q$38,14,)</f>
        <v>5 Flaschen Sekt kosten 24,50 €.</v>
      </c>
      <c r="E8" s="30"/>
      <c r="H8" s="29">
        <f ca="1">VLOOKUP($B8,Daten1!$B$2:$Q$38,5,)</f>
        <v>5</v>
      </c>
      <c r="I8" s="29" t="s">
        <v>13</v>
      </c>
      <c r="J8" s="29" t="str">
        <f ca="1">TEXT(VLOOKUP($B8,Daten1!$B$2:$Q$38,6,),"0,00")&amp;" €"</f>
        <v>24,50 €</v>
      </c>
    </row>
    <row r="9" spans="1:11" x14ac:dyDescent="0.2">
      <c r="D9" s="1" t="str">
        <f ca="1">VLOOKUP($B8,Daten1!$B$2:$Q$38,15,)</f>
        <v>Was kosten 4 Flaschen Sekt?</v>
      </c>
      <c r="E9" s="30"/>
      <c r="H9" s="29">
        <v>1</v>
      </c>
      <c r="I9" s="29" t="s">
        <v>13</v>
      </c>
      <c r="J9" s="29" t="str">
        <f ca="1">ROUND(J8/H8,2)&amp;" €"</f>
        <v>4,9 €</v>
      </c>
    </row>
    <row r="10" spans="1:11" x14ac:dyDescent="0.2">
      <c r="E10" s="30"/>
      <c r="H10" s="29">
        <f ca="1">VLOOKUP(B8,Daten1!$B$2:$Q$38,7,)</f>
        <v>4</v>
      </c>
      <c r="I10" s="29" t="s">
        <v>13</v>
      </c>
      <c r="J10" s="29" t="str">
        <f ca="1">J9*H10&amp;" €"</f>
        <v>19,6 €</v>
      </c>
    </row>
    <row r="11" spans="1:11" x14ac:dyDescent="0.2">
      <c r="E11" s="30"/>
    </row>
    <row r="12" spans="1:11" x14ac:dyDescent="0.2">
      <c r="A12" s="1" t="str">
        <f>B12&amp;")"</f>
        <v>3)</v>
      </c>
      <c r="B12" s="1">
        <f>B8+1</f>
        <v>3</v>
      </c>
      <c r="D12" s="1" t="str">
        <f ca="1">VLOOKUP($B12,Daten1!$B$2:$Q$38,14,)</f>
        <v>6 Tüten Gummibärchen kosten 4,68 €.</v>
      </c>
      <c r="E12" s="30"/>
      <c r="H12" s="29">
        <f ca="1">VLOOKUP($B12,Daten1!$B$2:$Q$38,5,)</f>
        <v>6</v>
      </c>
      <c r="I12" s="29" t="s">
        <v>13</v>
      </c>
      <c r="J12" s="29" t="str">
        <f ca="1">TEXT(VLOOKUP($B12,Daten1!$B$2:$Q$38,6,),"0,00")&amp;" €"</f>
        <v>4,68 €</v>
      </c>
    </row>
    <row r="13" spans="1:11" x14ac:dyDescent="0.2">
      <c r="D13" s="1" t="str">
        <f ca="1">VLOOKUP($B12,Daten1!$B$2:$Q$38,15,)</f>
        <v>Was kosten 15 Tüten Gummibärchen?</v>
      </c>
      <c r="E13" s="30"/>
      <c r="H13" s="29">
        <v>1</v>
      </c>
      <c r="I13" s="29" t="s">
        <v>13</v>
      </c>
      <c r="J13" s="29" t="str">
        <f ca="1">ROUND(J12/H12,2)&amp;" €"</f>
        <v>0,78 €</v>
      </c>
    </row>
    <row r="14" spans="1:11" x14ac:dyDescent="0.2">
      <c r="E14" s="30"/>
      <c r="H14" s="29">
        <f ca="1">VLOOKUP(B12,Daten1!$B$2:$Q$38,7,)</f>
        <v>15</v>
      </c>
      <c r="I14" s="29" t="s">
        <v>13</v>
      </c>
      <c r="J14" s="29" t="str">
        <f ca="1">J13*H14&amp;" €"</f>
        <v>11,7 €</v>
      </c>
    </row>
    <row r="15" spans="1:11" x14ac:dyDescent="0.2">
      <c r="E15" s="30"/>
    </row>
    <row r="16" spans="1:11" x14ac:dyDescent="0.2">
      <c r="A16" s="1" t="str">
        <f>B16&amp;")"</f>
        <v>4)</v>
      </c>
      <c r="B16" s="1">
        <f>B12+1</f>
        <v>4</v>
      </c>
      <c r="D16" s="1" t="str">
        <f ca="1">VLOOKUP($B16,Daten1!$B$2:$Q$38,14,)</f>
        <v>9 Packungen Quarkstrudel kosten 19,89 €.</v>
      </c>
      <c r="E16" s="30"/>
      <c r="H16" s="29">
        <f ca="1">VLOOKUP($B16,Daten1!$B$2:$Q$38,5,)</f>
        <v>9</v>
      </c>
      <c r="I16" s="29" t="s">
        <v>13</v>
      </c>
      <c r="J16" s="29" t="str">
        <f ca="1">TEXT(VLOOKUP($B16,Daten1!$B$2:$Q$38,6,),"0,00")&amp;" €"</f>
        <v>19,89 €</v>
      </c>
    </row>
    <row r="17" spans="1:10" x14ac:dyDescent="0.2">
      <c r="D17" s="1" t="str">
        <f ca="1">VLOOKUP($B16,Daten1!$B$2:$Q$38,15,)</f>
        <v>Was kosten 15 Packungen Quarkstrudel?</v>
      </c>
      <c r="E17" s="30"/>
      <c r="H17" s="29">
        <v>1</v>
      </c>
      <c r="I17" s="29" t="s">
        <v>13</v>
      </c>
      <c r="J17" s="29" t="str">
        <f ca="1">ROUND(J16/H16,2)&amp;" €"</f>
        <v>2,21 €</v>
      </c>
    </row>
    <row r="18" spans="1:10" x14ac:dyDescent="0.2">
      <c r="E18" s="30"/>
      <c r="H18" s="29">
        <f ca="1">VLOOKUP(B16,Daten1!$B$2:$Q$38,7,)</f>
        <v>15</v>
      </c>
      <c r="I18" s="29" t="s">
        <v>13</v>
      </c>
      <c r="J18" s="29" t="str">
        <f ca="1">J17*H18&amp;" €"</f>
        <v>33,15 €</v>
      </c>
    </row>
    <row r="19" spans="1:10" x14ac:dyDescent="0.2">
      <c r="E19" s="30"/>
    </row>
    <row r="20" spans="1:10" x14ac:dyDescent="0.2">
      <c r="A20" s="1" t="str">
        <f>B20&amp;")"</f>
        <v>5)</v>
      </c>
      <c r="B20" s="1">
        <f>B16+1</f>
        <v>5</v>
      </c>
      <c r="D20" s="1" t="str">
        <f ca="1">VLOOKUP($B20,Daten1!$B$2:$Q$38,14,)</f>
        <v>16 Packungen Käseaufschnitt kosten 26,24 €.</v>
      </c>
      <c r="E20" s="30"/>
      <c r="H20" s="29">
        <f ca="1">VLOOKUP($B20,Daten1!$B$2:$Q$38,5,)</f>
        <v>16</v>
      </c>
      <c r="I20" s="29" t="s">
        <v>13</v>
      </c>
      <c r="J20" s="29" t="str">
        <f ca="1">TEXT(VLOOKUP($B20,Daten1!$B$2:$Q$38,6,),"0,00")&amp;" €"</f>
        <v>26,24 €</v>
      </c>
    </row>
    <row r="21" spans="1:10" x14ac:dyDescent="0.2">
      <c r="D21" s="1" t="str">
        <f ca="1">VLOOKUP($B20,Daten1!$B$2:$Q$38,15,)</f>
        <v>Was kosten 11 Packungen Käseaufschnitt?</v>
      </c>
      <c r="E21" s="30"/>
      <c r="H21" s="29">
        <v>1</v>
      </c>
      <c r="I21" s="29" t="s">
        <v>13</v>
      </c>
      <c r="J21" s="29" t="str">
        <f ca="1">ROUND(J20/H20,2)&amp;" €"</f>
        <v>1,64 €</v>
      </c>
    </row>
    <row r="22" spans="1:10" x14ac:dyDescent="0.2">
      <c r="E22" s="30"/>
      <c r="H22" s="29">
        <f ca="1">VLOOKUP(B20,Daten1!$B$2:$Q$38,7,)</f>
        <v>11</v>
      </c>
      <c r="I22" s="29" t="s">
        <v>13</v>
      </c>
      <c r="J22" s="29" t="str">
        <f ca="1">J21*H22&amp;" €"</f>
        <v>18,04 €</v>
      </c>
    </row>
    <row r="23" spans="1:10" x14ac:dyDescent="0.2">
      <c r="E23" s="30"/>
    </row>
    <row r="24" spans="1:10" x14ac:dyDescent="0.2">
      <c r="A24" s="1" t="str">
        <f>B24&amp;")"</f>
        <v>6)</v>
      </c>
      <c r="B24" s="1">
        <f>B20+1</f>
        <v>6</v>
      </c>
      <c r="D24" s="1" t="str">
        <f ca="1">VLOOKUP($B24,Daten1!$B$2:$Q$38,14,)</f>
        <v>5 Tafeln Schokolade kosten 6,35 €.</v>
      </c>
      <c r="E24" s="30"/>
      <c r="H24" s="29">
        <f ca="1">VLOOKUP($B24,Daten1!$B$2:$Q$38,5,)</f>
        <v>5</v>
      </c>
      <c r="I24" s="29" t="s">
        <v>13</v>
      </c>
      <c r="J24" s="29" t="str">
        <f ca="1">TEXT(VLOOKUP($B24,Daten1!$B$2:$Q$38,6,),"0,00")&amp;" €"</f>
        <v>6,35 €</v>
      </c>
    </row>
    <row r="25" spans="1:10" x14ac:dyDescent="0.2">
      <c r="D25" s="1" t="str">
        <f ca="1">VLOOKUP($B24,Daten1!$B$2:$Q$38,15,)</f>
        <v>Was kosten 21 Tafeln Schokolade?</v>
      </c>
      <c r="E25" s="30"/>
      <c r="H25" s="29">
        <v>1</v>
      </c>
      <c r="I25" s="29" t="s">
        <v>13</v>
      </c>
      <c r="J25" s="29" t="str">
        <f ca="1">ROUND(J24/H24,2)&amp;" €"</f>
        <v>1,27 €</v>
      </c>
    </row>
    <row r="26" spans="1:10" x14ac:dyDescent="0.2">
      <c r="E26" s="30"/>
      <c r="H26" s="29">
        <f ca="1">VLOOKUP(B24,Daten1!$B$2:$Q$38,7,)</f>
        <v>21</v>
      </c>
      <c r="I26" s="29" t="s">
        <v>13</v>
      </c>
      <c r="J26" s="29" t="str">
        <f ca="1">J25*H26&amp;" €"</f>
        <v>26,67 €</v>
      </c>
    </row>
    <row r="27" spans="1:10" hidden="1" x14ac:dyDescent="0.2">
      <c r="E27" s="30"/>
      <c r="H27" s="29">
        <f ca="1">VLOOKUP(B25,Daten1!$B$2:$Q$38,7,)</f>
        <v>19</v>
      </c>
      <c r="I27" s="29" t="s">
        <v>13</v>
      </c>
      <c r="J27" s="29" t="str">
        <f ca="1">J26*H27&amp;" €"</f>
        <v>506,73 €</v>
      </c>
    </row>
    <row r="28" spans="1:10" x14ac:dyDescent="0.2">
      <c r="E28" s="30"/>
    </row>
    <row r="29" spans="1:10" x14ac:dyDescent="0.2">
      <c r="A29" s="1" t="str">
        <f>B29&amp;")"</f>
        <v>7)</v>
      </c>
      <c r="B29" s="1">
        <f>B24+1</f>
        <v>7</v>
      </c>
      <c r="D29" s="1" t="str">
        <f ca="1">VLOOKUP($B29,Daten1!$B$2:$Q$38,14,)</f>
        <v>10 Packungen Cornflakes kosten 22,70 €.</v>
      </c>
      <c r="E29" s="30"/>
      <c r="H29" s="29">
        <f ca="1">VLOOKUP($B29,Daten1!$B$2:$Q$38,5,)</f>
        <v>10</v>
      </c>
      <c r="I29" s="29" t="s">
        <v>13</v>
      </c>
      <c r="J29" s="29" t="str">
        <f ca="1">TEXT(VLOOKUP($B29,Daten1!$B$2:$Q$38,6,),"0,00")&amp;" €"</f>
        <v>22,70 €</v>
      </c>
    </row>
    <row r="30" spans="1:10" x14ac:dyDescent="0.2">
      <c r="D30" s="1" t="str">
        <f ca="1">VLOOKUP($B29,Daten1!$B$2:$Q$38,15,)</f>
        <v>Was kosten 16 Packungen Cornflakes?</v>
      </c>
      <c r="E30" s="30"/>
      <c r="H30" s="29">
        <v>1</v>
      </c>
      <c r="I30" s="29" t="s">
        <v>13</v>
      </c>
      <c r="J30" s="29" t="str">
        <f ca="1">ROUND(J29/H29,2)&amp;" €"</f>
        <v>2,27 €</v>
      </c>
    </row>
    <row r="31" spans="1:10" x14ac:dyDescent="0.2">
      <c r="E31" s="30"/>
      <c r="H31" s="29">
        <f ca="1">VLOOKUP(B29,Daten1!$B$2:$Q$38,7,)</f>
        <v>16</v>
      </c>
      <c r="I31" s="29" t="s">
        <v>13</v>
      </c>
      <c r="J31" s="29" t="str">
        <f ca="1">J30*H31&amp;" €"</f>
        <v>36,32 €</v>
      </c>
    </row>
    <row r="32" spans="1:10" x14ac:dyDescent="0.2">
      <c r="E32" s="30"/>
    </row>
    <row r="33" spans="1:10" hidden="1" x14ac:dyDescent="0.2">
      <c r="E33" s="30"/>
    </row>
    <row r="34" spans="1:10" x14ac:dyDescent="0.2">
      <c r="A34" s="1" t="str">
        <f>B34&amp;")"</f>
        <v>8)</v>
      </c>
      <c r="B34" s="1">
        <f>B29+1</f>
        <v>8</v>
      </c>
      <c r="D34" s="1" t="str">
        <f ca="1">VLOOKUP($B34,Daten1!$B$2:$Q$38,14,)</f>
        <v>14 Liter Orangensaft kosten 17,36 €.</v>
      </c>
      <c r="E34" s="30"/>
      <c r="H34" s="29">
        <f ca="1">VLOOKUP($B34,Daten1!$B$2:$Q$38,5,)</f>
        <v>14</v>
      </c>
      <c r="I34" s="29" t="s">
        <v>13</v>
      </c>
      <c r="J34" s="29" t="str">
        <f ca="1">TEXT(VLOOKUP($B34,Daten1!$B$2:$Q$38,6,),"0,00")&amp;" €"</f>
        <v>17,36 €</v>
      </c>
    </row>
    <row r="35" spans="1:10" x14ac:dyDescent="0.2">
      <c r="D35" s="1" t="str">
        <f ca="1">VLOOKUP($B34,Daten1!$B$2:$Q$38,15,)</f>
        <v>Was kosten 13 Liter Orangensaft?</v>
      </c>
      <c r="E35" s="30"/>
      <c r="H35" s="29">
        <v>1</v>
      </c>
      <c r="I35" s="29" t="s">
        <v>13</v>
      </c>
      <c r="J35" s="29" t="str">
        <f ca="1">ROUND(J34/H34,2)&amp;" €"</f>
        <v>1,24 €</v>
      </c>
    </row>
    <row r="36" spans="1:10" x14ac:dyDescent="0.2">
      <c r="E36" s="30"/>
      <c r="H36" s="29">
        <f ca="1">VLOOKUP(B34,Daten1!$B$2:$Q$38,7,)</f>
        <v>13</v>
      </c>
      <c r="I36" s="29" t="s">
        <v>13</v>
      </c>
      <c r="J36" s="29" t="str">
        <f ca="1">J35*H36&amp;" €"</f>
        <v>16,12 €</v>
      </c>
    </row>
    <row r="37" spans="1:10" x14ac:dyDescent="0.2">
      <c r="E37" s="30"/>
    </row>
    <row r="38" spans="1:10" hidden="1" x14ac:dyDescent="0.2">
      <c r="E38" s="30"/>
    </row>
    <row r="39" spans="1:10" x14ac:dyDescent="0.2">
      <c r="A39" s="1" t="str">
        <f>B39&amp;")"</f>
        <v>9)</v>
      </c>
      <c r="B39" s="1">
        <v>9</v>
      </c>
      <c r="D39" s="1" t="str">
        <f ca="1">VLOOKUP($B39,Daten1!$B$2:$Q$38,14,)</f>
        <v>9 Packungen Kekse kosten 13,41 €.</v>
      </c>
      <c r="E39" s="30"/>
      <c r="H39" s="29">
        <f ca="1">VLOOKUP($B39,Daten1!$B$2:$Q$38,5,)</f>
        <v>9</v>
      </c>
      <c r="I39" s="29" t="s">
        <v>13</v>
      </c>
      <c r="J39" s="29" t="str">
        <f ca="1">TEXT(VLOOKUP($B39,Daten1!$B$2:$Q$38,6,),"0,00")&amp;" €"</f>
        <v>13,41 €</v>
      </c>
    </row>
    <row r="40" spans="1:10" x14ac:dyDescent="0.2">
      <c r="D40" s="1" t="str">
        <f ca="1">VLOOKUP($B39,Daten1!$B$2:$Q$38,15,)</f>
        <v>Was kosten 19 Packungen Kekse?</v>
      </c>
      <c r="E40" s="30"/>
      <c r="H40" s="29">
        <v>1</v>
      </c>
      <c r="I40" s="29" t="s">
        <v>13</v>
      </c>
      <c r="J40" s="29" t="str">
        <f ca="1">J39*H40&amp;" €"</f>
        <v>13,41 €</v>
      </c>
    </row>
    <row r="41" spans="1:10" x14ac:dyDescent="0.2">
      <c r="E41" s="30"/>
      <c r="H41" s="29">
        <f ca="1">VLOOKUP(B39,Daten1!$B$2:$Q$38,7,)</f>
        <v>19</v>
      </c>
      <c r="I41" s="29" t="s">
        <v>13</v>
      </c>
      <c r="J41" s="29" t="str">
        <f ca="1">J40*H41&amp;" €"</f>
        <v>254,79 €</v>
      </c>
    </row>
    <row r="42" spans="1:10" x14ac:dyDescent="0.2">
      <c r="E42" s="30"/>
    </row>
    <row r="43" spans="1:10" hidden="1" x14ac:dyDescent="0.2">
      <c r="E43" s="30"/>
    </row>
    <row r="44" spans="1:10" x14ac:dyDescent="0.2">
      <c r="A44" s="1" t="str">
        <f>B44&amp;")"</f>
        <v>10)</v>
      </c>
      <c r="B44" s="1">
        <f>B39+1</f>
        <v>10</v>
      </c>
      <c r="D44" s="1" t="str">
        <f ca="1">VLOOKUP($B44,Daten1!$B$2:$Q$38,14,)</f>
        <v>3 Gläser Nussnougatcreme kosten 5,19 €.</v>
      </c>
      <c r="E44" s="30"/>
      <c r="H44" s="29">
        <f ca="1">VLOOKUP($B44,Daten1!$B$2:$Q$38,5,)</f>
        <v>3</v>
      </c>
      <c r="I44" s="29" t="s">
        <v>13</v>
      </c>
      <c r="J44" s="29" t="str">
        <f ca="1">TEXT(VLOOKUP($B44,Daten1!$B$2:$Q$38,6,),"0,00")&amp;" €"</f>
        <v>5,19 €</v>
      </c>
    </row>
    <row r="45" spans="1:10" x14ac:dyDescent="0.2">
      <c r="D45" s="1" t="str">
        <f ca="1">VLOOKUP($B44,Daten1!$B$2:$Q$38,15,)</f>
        <v>Was kosten 20 Gläser Nussnougatcreme?</v>
      </c>
      <c r="E45" s="30"/>
      <c r="H45" s="29">
        <v>1</v>
      </c>
      <c r="I45" s="29" t="s">
        <v>13</v>
      </c>
      <c r="J45" s="29" t="str">
        <f ca="1">ROUND(J44/H44,2)&amp;" €"</f>
        <v>1,73 €</v>
      </c>
    </row>
    <row r="46" spans="1:10" x14ac:dyDescent="0.2">
      <c r="E46" s="30"/>
      <c r="H46" s="29">
        <f ca="1">VLOOKUP(B44,Daten1!$B$2:$Q$38,7,)</f>
        <v>20</v>
      </c>
      <c r="I46" s="29" t="s">
        <v>13</v>
      </c>
      <c r="J46" s="29" t="str">
        <f ca="1">J45*H46&amp;" €"</f>
        <v>34,6 €</v>
      </c>
    </row>
    <row r="47" spans="1:10" x14ac:dyDescent="0.2">
      <c r="E47" s="30"/>
    </row>
    <row r="48" spans="1:10" hidden="1" x14ac:dyDescent="0.2">
      <c r="E48" s="30"/>
    </row>
    <row r="49" spans="1:10" x14ac:dyDescent="0.2">
      <c r="A49" s="1" t="str">
        <f>B49&amp;")"</f>
        <v>11)</v>
      </c>
      <c r="B49" s="1">
        <v>11</v>
      </c>
      <c r="D49" s="1" t="str">
        <f ca="1">VLOOKUP($B49,Daten1!$B$2:$Q$38,14,)</f>
        <v>20 Köpfe Salat kosten 16,00 €.</v>
      </c>
      <c r="E49" s="30"/>
      <c r="H49" s="29">
        <f ca="1">VLOOKUP($B49,Daten1!$B$2:$Q$38,5,)</f>
        <v>20</v>
      </c>
      <c r="I49" s="29" t="s">
        <v>13</v>
      </c>
      <c r="J49" s="29" t="str">
        <f ca="1">TEXT(VLOOKUP($B49,Daten1!$B$2:$Q$38,6,),"0,00")&amp;" €"</f>
        <v>16,00 €</v>
      </c>
    </row>
    <row r="50" spans="1:10" x14ac:dyDescent="0.2">
      <c r="D50" s="1" t="str">
        <f ca="1">VLOOKUP($B49,Daten1!$B$2:$Q$38,15,)</f>
        <v>Was kosten 6 Köpfe Salat?</v>
      </c>
      <c r="E50" s="30"/>
      <c r="H50" s="29">
        <v>1</v>
      </c>
      <c r="I50" s="29" t="s">
        <v>13</v>
      </c>
      <c r="J50" s="29" t="str">
        <f ca="1">J49*H50&amp;" €"</f>
        <v>16 €</v>
      </c>
    </row>
    <row r="51" spans="1:10" x14ac:dyDescent="0.2">
      <c r="E51" s="30"/>
      <c r="H51" s="29">
        <f ca="1">VLOOKUP(B49,Daten1!$B$2:$Q$38,7,)</f>
        <v>6</v>
      </c>
      <c r="I51" s="29" t="s">
        <v>13</v>
      </c>
      <c r="J51" s="29" t="str">
        <f ca="1">J50*H51&amp;" €"</f>
        <v>96 €</v>
      </c>
    </row>
    <row r="52" spans="1:10" x14ac:dyDescent="0.2">
      <c r="E52" s="30"/>
    </row>
    <row r="53" spans="1:10" hidden="1" x14ac:dyDescent="0.2">
      <c r="E53" s="30"/>
    </row>
    <row r="54" spans="1:10" x14ac:dyDescent="0.2">
      <c r="A54" s="1" t="str">
        <f>B54&amp;")"</f>
        <v>12)</v>
      </c>
      <c r="B54" s="1">
        <f>B49+1</f>
        <v>12</v>
      </c>
      <c r="D54" s="1" t="str">
        <f ca="1">VLOOKUP($B54,Daten1!$B$2:$Q$38,14,)</f>
        <v>20 Stücke Butter kosten 21,80 €.</v>
      </c>
      <c r="E54" s="30"/>
      <c r="H54" s="29">
        <f ca="1">VLOOKUP($B54,Daten1!$B$2:$Q$38,5,)</f>
        <v>20</v>
      </c>
      <c r="I54" s="29" t="s">
        <v>13</v>
      </c>
      <c r="J54" s="29" t="str">
        <f ca="1">TEXT(VLOOKUP($B54,Daten1!$B$2:$Q$38,6,),"0,00")&amp;" €"</f>
        <v>21,80 €</v>
      </c>
    </row>
    <row r="55" spans="1:10" x14ac:dyDescent="0.2">
      <c r="D55" s="1" t="str">
        <f ca="1">VLOOKUP($B54,Daten1!$B$2:$Q$38,15,)</f>
        <v>Was kosten 21 Stücke Butter?</v>
      </c>
      <c r="E55" s="30"/>
      <c r="H55" s="29">
        <v>1</v>
      </c>
      <c r="I55" s="29" t="s">
        <v>13</v>
      </c>
      <c r="J55" s="29" t="str">
        <f ca="1">ROUND(J54/H54,2)&amp;" €"</f>
        <v>1,09 €</v>
      </c>
    </row>
    <row r="56" spans="1:10" x14ac:dyDescent="0.2">
      <c r="H56" s="29">
        <f ca="1">VLOOKUP(B54,Daten1!$B$2:$Q$38,7,)</f>
        <v>21</v>
      </c>
      <c r="I56" s="29" t="s">
        <v>13</v>
      </c>
      <c r="J56" s="29" t="str">
        <f ca="1">J55*H56&amp;" €"</f>
        <v>22,89 €</v>
      </c>
    </row>
    <row r="58" spans="1:10" x14ac:dyDescent="0.2">
      <c r="A58" s="118" t="s">
        <v>68</v>
      </c>
      <c r="B58" s="118"/>
      <c r="C58" s="118"/>
      <c r="D58" s="118"/>
      <c r="H58" s="1" t="s">
        <v>70</v>
      </c>
    </row>
  </sheetData>
  <mergeCells count="6">
    <mergeCell ref="A58:D58"/>
    <mergeCell ref="A1:E1"/>
    <mergeCell ref="G1:J1"/>
    <mergeCell ref="G4:G5"/>
    <mergeCell ref="K4:K5"/>
    <mergeCell ref="A2:E2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B10" workbookViewId="0">
      <selection activeCell="O2" sqref="O2"/>
    </sheetView>
  </sheetViews>
  <sheetFormatPr baseColWidth="10" defaultRowHeight="12.75" x14ac:dyDescent="0.2"/>
  <cols>
    <col min="2" max="2" width="35" customWidth="1"/>
    <col min="3" max="3" width="11.5703125" customWidth="1"/>
    <col min="4" max="4" width="8.5703125" customWidth="1"/>
    <col min="6" max="6" width="5.85546875" bestFit="1" customWidth="1"/>
    <col min="7" max="7" width="6.85546875" bestFit="1" customWidth="1"/>
    <col min="8" max="8" width="5.85546875" bestFit="1" customWidth="1"/>
    <col min="9" max="9" width="6.85546875" bestFit="1" customWidth="1"/>
    <col min="10" max="10" width="3" bestFit="1" customWidth="1"/>
    <col min="11" max="11" width="6.5703125" bestFit="1" customWidth="1"/>
    <col min="12" max="13" width="3" bestFit="1" customWidth="1"/>
    <col min="14" max="14" width="26.5703125" style="5" bestFit="1" customWidth="1"/>
    <col min="15" max="15" width="34.7109375" bestFit="1" customWidth="1"/>
    <col min="16" max="16" width="36" bestFit="1" customWidth="1"/>
    <col min="17" max="17" width="5.85546875" bestFit="1" customWidth="1"/>
    <col min="18" max="18" width="5.85546875" customWidth="1"/>
  </cols>
  <sheetData>
    <row r="1" spans="1:23" x14ac:dyDescent="0.2">
      <c r="A1">
        <v>37</v>
      </c>
      <c r="C1" s="5" t="s">
        <v>11</v>
      </c>
      <c r="D1" s="5" t="s">
        <v>12</v>
      </c>
      <c r="E1" s="5" t="s">
        <v>6</v>
      </c>
      <c r="F1" s="5" t="s">
        <v>7</v>
      </c>
      <c r="G1" s="5" t="s">
        <v>9</v>
      </c>
      <c r="H1" s="5" t="s">
        <v>8</v>
      </c>
      <c r="I1" s="5" t="s">
        <v>10</v>
      </c>
      <c r="J1" s="5" t="s">
        <v>4</v>
      </c>
      <c r="K1" s="5" t="s">
        <v>6</v>
      </c>
      <c r="L1" s="5"/>
      <c r="M1" s="5"/>
      <c r="O1" t="s">
        <v>66</v>
      </c>
      <c r="Q1" s="5" t="s">
        <v>8</v>
      </c>
      <c r="R1" s="5"/>
    </row>
    <row r="2" spans="1:23" ht="15" x14ac:dyDescent="0.2">
      <c r="A2">
        <f ca="1">ROUND(RAND()*(A1-1)+0.5,0)</f>
        <v>3</v>
      </c>
      <c r="B2">
        <f t="shared" ref="B2:B37" ca="1" si="0">MOD(B1+$A$2,$A$1)</f>
        <v>3</v>
      </c>
      <c r="C2">
        <v>69</v>
      </c>
      <c r="D2">
        <v>139</v>
      </c>
      <c r="E2">
        <f ca="1">ROUND(RAND()*(D2-C2)+C2,0)/100</f>
        <v>0.78</v>
      </c>
      <c r="F2">
        <v>6</v>
      </c>
      <c r="G2" s="11">
        <f ca="1">E2*F2</f>
        <v>4.68</v>
      </c>
      <c r="H2">
        <f ca="1">IF(OR(Q2=F2,W2=1),F2+1,Q2)</f>
        <v>15</v>
      </c>
      <c r="I2" s="11">
        <f ca="1">H2*E2</f>
        <v>11.700000000000001</v>
      </c>
      <c r="J2">
        <f ca="1">GCD(F2,H2)</f>
        <v>3</v>
      </c>
      <c r="K2" s="11">
        <f ca="1">J2*E2</f>
        <v>2.34</v>
      </c>
      <c r="L2">
        <f ca="1">F2/J2</f>
        <v>2</v>
      </c>
      <c r="M2">
        <f ca="1">H2/J2</f>
        <v>5</v>
      </c>
      <c r="N2" s="5" t="s">
        <v>5</v>
      </c>
      <c r="O2" t="str">
        <f ca="1">F2&amp;" "&amp;N2&amp;" kosten "&amp;TEXT(G2,"##,00")&amp;" €."</f>
        <v>6 Tüten Gummibärchen kosten 4,68 €.</v>
      </c>
      <c r="P2" s="5" t="str">
        <f ca="1">"Was kosten "&amp;H2&amp;" "&amp;N2&amp;"?"</f>
        <v>Was kosten 15 Tüten Gummibärchen?</v>
      </c>
      <c r="Q2">
        <f t="shared" ref="Q2:Q38" ca="1" si="1">ROUND(RAND()*20+2,0)</f>
        <v>15</v>
      </c>
      <c r="S2">
        <f ca="1">F2/Q2</f>
        <v>0.4</v>
      </c>
      <c r="T2">
        <f ca="1">ROUND(S2,0)</f>
        <v>0</v>
      </c>
      <c r="U2">
        <f ca="1">Q2/F2</f>
        <v>2.5</v>
      </c>
      <c r="V2" s="2">
        <f ca="1">ROUND(U2,0)</f>
        <v>3</v>
      </c>
      <c r="W2">
        <f ca="1">IF(OR(S2=T2,U2=V2),1,0)</f>
        <v>0</v>
      </c>
    </row>
    <row r="3" spans="1:23" ht="15" x14ac:dyDescent="0.2">
      <c r="B3">
        <f t="shared" ca="1" si="0"/>
        <v>6</v>
      </c>
      <c r="C3">
        <v>69</v>
      </c>
      <c r="D3">
        <v>139</v>
      </c>
      <c r="E3">
        <f t="shared" ref="E3:E38" ca="1" si="2">ROUND(RAND()*(D3-C3)+C3,0)/100</f>
        <v>1.27</v>
      </c>
      <c r="F3">
        <f t="shared" ref="F3:F38" ca="1" si="3">ROUND(RAND()*20+2,0)</f>
        <v>5</v>
      </c>
      <c r="G3" s="11">
        <f t="shared" ref="G3:G16" ca="1" si="4">E3*F3</f>
        <v>6.35</v>
      </c>
      <c r="H3">
        <f t="shared" ref="H3:H38" ca="1" si="5">IF(OR(Q3=F3,W3=1),F3+1,Q3)</f>
        <v>21</v>
      </c>
      <c r="I3" s="11">
        <f t="shared" ref="I3:I16" ca="1" si="6">H3*E3</f>
        <v>26.67</v>
      </c>
      <c r="J3">
        <f t="shared" ref="J3:J16" ca="1" si="7">GCD(F3,H3)</f>
        <v>1</v>
      </c>
      <c r="K3" s="11">
        <f t="shared" ref="K3:K16" ca="1" si="8">J3*E3</f>
        <v>1.27</v>
      </c>
      <c r="L3">
        <f t="shared" ref="L3:L16" ca="1" si="9">F3/J3</f>
        <v>5</v>
      </c>
      <c r="M3">
        <f t="shared" ref="M3:M16" ca="1" si="10">H3/J3</f>
        <v>21</v>
      </c>
      <c r="N3" s="5" t="s">
        <v>14</v>
      </c>
      <c r="O3" t="str">
        <f t="shared" ref="O3:O38" ca="1" si="11">F3&amp;" "&amp;N3&amp;" kosten "&amp;TEXT(G3,"##,00")&amp;" €."</f>
        <v>5 Tafeln Schokolade kosten 6,35 €.</v>
      </c>
      <c r="P3" s="5" t="str">
        <f t="shared" ref="P3:P38" ca="1" si="12">"Was kosten "&amp;H3&amp;" "&amp;N3&amp;"?"</f>
        <v>Was kosten 21 Tafeln Schokolade?</v>
      </c>
      <c r="Q3">
        <f t="shared" ca="1" si="1"/>
        <v>21</v>
      </c>
      <c r="S3">
        <f t="shared" ref="S3:S10" ca="1" si="13">F3/Q3</f>
        <v>0.23809523809523808</v>
      </c>
      <c r="T3">
        <f t="shared" ref="T3:T38" ca="1" si="14">ROUND(S3,0)</f>
        <v>0</v>
      </c>
      <c r="U3">
        <f t="shared" ref="U3:U10" ca="1" si="15">Q3/F3</f>
        <v>4.2</v>
      </c>
      <c r="V3" s="2">
        <f t="shared" ref="V3:V38" ca="1" si="16">ROUND(U3,0)</f>
        <v>4</v>
      </c>
      <c r="W3">
        <f t="shared" ref="W3:W10" ca="1" si="17">IF(OR(S3=T3,U3=V3),1,0)</f>
        <v>0</v>
      </c>
    </row>
    <row r="4" spans="1:23" ht="15" x14ac:dyDescent="0.2">
      <c r="B4">
        <f t="shared" ca="1" si="0"/>
        <v>9</v>
      </c>
      <c r="C4">
        <v>149</v>
      </c>
      <c r="D4">
        <v>299</v>
      </c>
      <c r="E4">
        <f t="shared" ca="1" si="2"/>
        <v>1.49</v>
      </c>
      <c r="F4">
        <f t="shared" ca="1" si="3"/>
        <v>9</v>
      </c>
      <c r="G4" s="11">
        <f t="shared" ca="1" si="4"/>
        <v>13.41</v>
      </c>
      <c r="H4">
        <f t="shared" ca="1" si="5"/>
        <v>19</v>
      </c>
      <c r="I4" s="11">
        <f t="shared" ca="1" si="6"/>
        <v>28.31</v>
      </c>
      <c r="J4">
        <f t="shared" ca="1" si="7"/>
        <v>1</v>
      </c>
      <c r="K4" s="11">
        <f t="shared" ca="1" si="8"/>
        <v>1.49</v>
      </c>
      <c r="L4">
        <f t="shared" ca="1" si="9"/>
        <v>9</v>
      </c>
      <c r="M4">
        <f t="shared" ca="1" si="10"/>
        <v>19</v>
      </c>
      <c r="N4" s="5" t="s">
        <v>15</v>
      </c>
      <c r="O4" t="str">
        <f t="shared" ca="1" si="11"/>
        <v>9 Packungen Kekse kosten 13,41 €.</v>
      </c>
      <c r="P4" s="5" t="str">
        <f t="shared" ca="1" si="12"/>
        <v>Was kosten 19 Packungen Kekse?</v>
      </c>
      <c r="Q4">
        <f t="shared" ca="1" si="1"/>
        <v>19</v>
      </c>
      <c r="S4">
        <f t="shared" ca="1" si="13"/>
        <v>0.47368421052631576</v>
      </c>
      <c r="T4">
        <f t="shared" ca="1" si="14"/>
        <v>0</v>
      </c>
      <c r="U4">
        <f t="shared" ca="1" si="15"/>
        <v>2.1111111111111112</v>
      </c>
      <c r="V4" s="2">
        <f t="shared" ca="1" si="16"/>
        <v>2</v>
      </c>
      <c r="W4">
        <f t="shared" ca="1" si="17"/>
        <v>0</v>
      </c>
    </row>
    <row r="5" spans="1:23" ht="15" x14ac:dyDescent="0.2">
      <c r="B5">
        <f t="shared" ca="1" si="0"/>
        <v>12</v>
      </c>
      <c r="C5">
        <v>99</v>
      </c>
      <c r="D5">
        <v>139</v>
      </c>
      <c r="E5">
        <f t="shared" ca="1" si="2"/>
        <v>1.0900000000000001</v>
      </c>
      <c r="F5">
        <f t="shared" ca="1" si="3"/>
        <v>20</v>
      </c>
      <c r="G5" s="11">
        <f t="shared" ca="1" si="4"/>
        <v>21.8</v>
      </c>
      <c r="H5">
        <f t="shared" ca="1" si="5"/>
        <v>21</v>
      </c>
      <c r="I5" s="11">
        <f t="shared" ca="1" si="6"/>
        <v>22.89</v>
      </c>
      <c r="J5">
        <f t="shared" ca="1" si="7"/>
        <v>1</v>
      </c>
      <c r="K5" s="11">
        <f t="shared" ca="1" si="8"/>
        <v>1.0900000000000001</v>
      </c>
      <c r="L5">
        <f t="shared" ca="1" si="9"/>
        <v>20</v>
      </c>
      <c r="M5">
        <f t="shared" ca="1" si="10"/>
        <v>21</v>
      </c>
      <c r="N5" s="5" t="s">
        <v>16</v>
      </c>
      <c r="O5" t="str">
        <f t="shared" ca="1" si="11"/>
        <v>20 Stücke Butter kosten 21,80 €.</v>
      </c>
      <c r="P5" s="5" t="str">
        <f t="shared" ca="1" si="12"/>
        <v>Was kosten 21 Stücke Butter?</v>
      </c>
      <c r="Q5">
        <f t="shared" ca="1" si="1"/>
        <v>2</v>
      </c>
      <c r="S5">
        <f t="shared" ca="1" si="13"/>
        <v>10</v>
      </c>
      <c r="T5">
        <f t="shared" ca="1" si="14"/>
        <v>10</v>
      </c>
      <c r="U5">
        <f t="shared" ca="1" si="15"/>
        <v>0.1</v>
      </c>
      <c r="V5" s="2">
        <f t="shared" ca="1" si="16"/>
        <v>0</v>
      </c>
      <c r="W5">
        <f t="shared" ca="1" si="17"/>
        <v>1</v>
      </c>
    </row>
    <row r="6" spans="1:23" ht="15" x14ac:dyDescent="0.2">
      <c r="B6">
        <f t="shared" ca="1" si="0"/>
        <v>15</v>
      </c>
      <c r="C6">
        <v>69</v>
      </c>
      <c r="D6">
        <v>119</v>
      </c>
      <c r="E6">
        <f t="shared" ca="1" si="2"/>
        <v>0.74</v>
      </c>
      <c r="F6">
        <f t="shared" ca="1" si="3"/>
        <v>3</v>
      </c>
      <c r="G6" s="11">
        <f t="shared" ca="1" si="4"/>
        <v>2.2199999999999998</v>
      </c>
      <c r="H6">
        <f t="shared" ca="1" si="5"/>
        <v>4</v>
      </c>
      <c r="I6" s="11">
        <f t="shared" ca="1" si="6"/>
        <v>2.96</v>
      </c>
      <c r="J6">
        <f t="shared" ca="1" si="7"/>
        <v>1</v>
      </c>
      <c r="K6" s="11">
        <f t="shared" ca="1" si="8"/>
        <v>0.74</v>
      </c>
      <c r="L6">
        <f t="shared" ca="1" si="9"/>
        <v>3</v>
      </c>
      <c r="M6">
        <f t="shared" ca="1" si="10"/>
        <v>4</v>
      </c>
      <c r="N6" s="5" t="s">
        <v>17</v>
      </c>
      <c r="O6" t="str">
        <f t="shared" ca="1" si="11"/>
        <v>3 Dosen Cola kosten 2,22 €.</v>
      </c>
      <c r="P6" s="5" t="str">
        <f t="shared" ca="1" si="12"/>
        <v>Was kosten 4 Dosen Cola?</v>
      </c>
      <c r="Q6">
        <f t="shared" ca="1" si="1"/>
        <v>12</v>
      </c>
      <c r="S6">
        <f t="shared" ca="1" si="13"/>
        <v>0.25</v>
      </c>
      <c r="T6">
        <f t="shared" ca="1" si="14"/>
        <v>0</v>
      </c>
      <c r="U6">
        <f t="shared" ca="1" si="15"/>
        <v>4</v>
      </c>
      <c r="V6" s="2">
        <f t="shared" ca="1" si="16"/>
        <v>4</v>
      </c>
      <c r="W6">
        <f t="shared" ca="1" si="17"/>
        <v>1</v>
      </c>
    </row>
    <row r="7" spans="1:23" ht="15" x14ac:dyDescent="0.2">
      <c r="B7">
        <f t="shared" ca="1" si="0"/>
        <v>18</v>
      </c>
      <c r="C7">
        <v>69</v>
      </c>
      <c r="D7">
        <v>179</v>
      </c>
      <c r="E7">
        <f t="shared" ca="1" si="2"/>
        <v>1.49</v>
      </c>
      <c r="F7">
        <f t="shared" ca="1" si="3"/>
        <v>20</v>
      </c>
      <c r="G7" s="11">
        <f t="shared" ca="1" si="4"/>
        <v>29.8</v>
      </c>
      <c r="H7">
        <f t="shared" ca="1" si="5"/>
        <v>6</v>
      </c>
      <c r="I7" s="11">
        <f t="shared" ca="1" si="6"/>
        <v>8.94</v>
      </c>
      <c r="J7">
        <f t="shared" ca="1" si="7"/>
        <v>2</v>
      </c>
      <c r="K7" s="11">
        <f t="shared" ca="1" si="8"/>
        <v>2.98</v>
      </c>
      <c r="L7">
        <f t="shared" ca="1" si="9"/>
        <v>10</v>
      </c>
      <c r="M7">
        <f t="shared" ca="1" si="10"/>
        <v>3</v>
      </c>
      <c r="N7" s="5" t="s">
        <v>18</v>
      </c>
      <c r="O7" t="str">
        <f t="shared" ca="1" si="11"/>
        <v>20 Tüten Chips kosten 29,80 €.</v>
      </c>
      <c r="P7" s="5" t="str">
        <f t="shared" ca="1" si="12"/>
        <v>Was kosten 6 Tüten Chips?</v>
      </c>
      <c r="Q7">
        <f t="shared" ca="1" si="1"/>
        <v>6</v>
      </c>
      <c r="S7">
        <f t="shared" ca="1" si="13"/>
        <v>3.3333333333333335</v>
      </c>
      <c r="T7">
        <f t="shared" ca="1" si="14"/>
        <v>3</v>
      </c>
      <c r="U7">
        <f t="shared" ca="1" si="15"/>
        <v>0.3</v>
      </c>
      <c r="V7" s="2">
        <f t="shared" ca="1" si="16"/>
        <v>0</v>
      </c>
      <c r="W7">
        <f t="shared" ca="1" si="17"/>
        <v>0</v>
      </c>
    </row>
    <row r="8" spans="1:23" ht="15" x14ac:dyDescent="0.2">
      <c r="B8">
        <f t="shared" ca="1" si="0"/>
        <v>21</v>
      </c>
      <c r="C8">
        <v>69</v>
      </c>
      <c r="D8">
        <v>219</v>
      </c>
      <c r="E8">
        <f t="shared" ca="1" si="2"/>
        <v>1.76</v>
      </c>
      <c r="F8">
        <f t="shared" ca="1" si="3"/>
        <v>16</v>
      </c>
      <c r="G8" s="11">
        <f t="shared" ca="1" si="4"/>
        <v>28.16</v>
      </c>
      <c r="H8">
        <f t="shared" ca="1" si="5"/>
        <v>17</v>
      </c>
      <c r="I8" s="11">
        <f t="shared" ca="1" si="6"/>
        <v>29.92</v>
      </c>
      <c r="J8">
        <f t="shared" ca="1" si="7"/>
        <v>1</v>
      </c>
      <c r="K8" s="11">
        <f t="shared" ca="1" si="8"/>
        <v>1.76</v>
      </c>
      <c r="L8">
        <f t="shared" ca="1" si="9"/>
        <v>16</v>
      </c>
      <c r="M8">
        <f t="shared" ca="1" si="10"/>
        <v>17</v>
      </c>
      <c r="N8" s="5" t="s">
        <v>19</v>
      </c>
      <c r="O8" t="str">
        <f t="shared" ca="1" si="11"/>
        <v>16 Dosen Ananas kosten 28,16 €.</v>
      </c>
      <c r="P8" s="5" t="str">
        <f t="shared" ca="1" si="12"/>
        <v>Was kosten 17 Dosen Ananas?</v>
      </c>
      <c r="Q8">
        <f t="shared" ca="1" si="1"/>
        <v>16</v>
      </c>
      <c r="S8">
        <f t="shared" ca="1" si="13"/>
        <v>1</v>
      </c>
      <c r="T8">
        <f t="shared" ca="1" si="14"/>
        <v>1</v>
      </c>
      <c r="U8">
        <f t="shared" ca="1" si="15"/>
        <v>1</v>
      </c>
      <c r="V8" s="2">
        <f t="shared" ca="1" si="16"/>
        <v>1</v>
      </c>
      <c r="W8">
        <f t="shared" ca="1" si="17"/>
        <v>1</v>
      </c>
    </row>
    <row r="9" spans="1:23" ht="15" x14ac:dyDescent="0.2">
      <c r="B9">
        <f t="shared" ca="1" si="0"/>
        <v>24</v>
      </c>
      <c r="C9">
        <v>25</v>
      </c>
      <c r="D9">
        <v>49</v>
      </c>
      <c r="E9">
        <f t="shared" ca="1" si="2"/>
        <v>0.39</v>
      </c>
      <c r="F9">
        <f t="shared" ca="1" si="3"/>
        <v>14</v>
      </c>
      <c r="G9" s="11">
        <f t="shared" ca="1" si="4"/>
        <v>5.46</v>
      </c>
      <c r="H9">
        <f t="shared" ca="1" si="5"/>
        <v>12</v>
      </c>
      <c r="I9" s="11">
        <f t="shared" ca="1" si="6"/>
        <v>4.68</v>
      </c>
      <c r="J9">
        <f t="shared" ca="1" si="7"/>
        <v>2</v>
      </c>
      <c r="K9" s="11">
        <f t="shared" ca="1" si="8"/>
        <v>0.78</v>
      </c>
      <c r="L9">
        <f t="shared" ca="1" si="9"/>
        <v>7</v>
      </c>
      <c r="M9">
        <f t="shared" ca="1" si="10"/>
        <v>6</v>
      </c>
      <c r="N9" s="5" t="s">
        <v>20</v>
      </c>
      <c r="O9" t="str">
        <f t="shared" ca="1" si="11"/>
        <v>14 Brötchen kosten 5,46 €.</v>
      </c>
      <c r="P9" s="5" t="str">
        <f t="shared" ca="1" si="12"/>
        <v>Was kosten 12 Brötchen?</v>
      </c>
      <c r="Q9">
        <f t="shared" ca="1" si="1"/>
        <v>12</v>
      </c>
      <c r="S9">
        <f t="shared" ca="1" si="13"/>
        <v>1.1666666666666667</v>
      </c>
      <c r="T9">
        <f t="shared" ca="1" si="14"/>
        <v>1</v>
      </c>
      <c r="U9">
        <f t="shared" ca="1" si="15"/>
        <v>0.8571428571428571</v>
      </c>
      <c r="V9" s="2">
        <f t="shared" ca="1" si="16"/>
        <v>1</v>
      </c>
      <c r="W9">
        <f t="shared" ca="1" si="17"/>
        <v>0</v>
      </c>
    </row>
    <row r="10" spans="1:23" ht="15" x14ac:dyDescent="0.2">
      <c r="B10">
        <f t="shared" ca="1" si="0"/>
        <v>27</v>
      </c>
      <c r="C10">
        <v>30</v>
      </c>
      <c r="D10">
        <v>99</v>
      </c>
      <c r="E10">
        <f t="shared" ca="1" si="2"/>
        <v>0.79</v>
      </c>
      <c r="F10">
        <f t="shared" ca="1" si="3"/>
        <v>6</v>
      </c>
      <c r="G10" s="11">
        <f t="shared" ca="1" si="4"/>
        <v>4.74</v>
      </c>
      <c r="H10">
        <f t="shared" ca="1" si="5"/>
        <v>5</v>
      </c>
      <c r="I10" s="11">
        <f t="shared" ca="1" si="6"/>
        <v>3.95</v>
      </c>
      <c r="J10">
        <f t="shared" ca="1" si="7"/>
        <v>1</v>
      </c>
      <c r="K10" s="11">
        <f t="shared" ca="1" si="8"/>
        <v>0.79</v>
      </c>
      <c r="L10">
        <f t="shared" ca="1" si="9"/>
        <v>6</v>
      </c>
      <c r="M10">
        <f t="shared" ca="1" si="10"/>
        <v>5</v>
      </c>
      <c r="N10" s="5" t="s">
        <v>21</v>
      </c>
      <c r="O10" t="str">
        <f t="shared" ca="1" si="11"/>
        <v>6 Brezeln kosten 4,74 €.</v>
      </c>
      <c r="P10" s="5" t="str">
        <f t="shared" ca="1" si="12"/>
        <v>Was kosten 5 Brezeln?</v>
      </c>
      <c r="Q10">
        <f t="shared" ca="1" si="1"/>
        <v>5</v>
      </c>
      <c r="S10">
        <f t="shared" ca="1" si="13"/>
        <v>1.2</v>
      </c>
      <c r="T10">
        <f t="shared" ca="1" si="14"/>
        <v>1</v>
      </c>
      <c r="U10">
        <f t="shared" ca="1" si="15"/>
        <v>0.83333333333333337</v>
      </c>
      <c r="V10" s="2">
        <f t="shared" ca="1" si="16"/>
        <v>1</v>
      </c>
      <c r="W10">
        <f t="shared" ca="1" si="17"/>
        <v>0</v>
      </c>
    </row>
    <row r="11" spans="1:23" ht="15" x14ac:dyDescent="0.2">
      <c r="B11">
        <f t="shared" ca="1" si="0"/>
        <v>30</v>
      </c>
      <c r="C11">
        <v>69</v>
      </c>
      <c r="D11">
        <v>139</v>
      </c>
      <c r="E11">
        <f t="shared" ca="1" si="2"/>
        <v>1.1599999999999999</v>
      </c>
      <c r="F11">
        <f t="shared" ca="1" si="3"/>
        <v>10</v>
      </c>
      <c r="G11" s="11">
        <f t="shared" ca="1" si="4"/>
        <v>11.6</v>
      </c>
      <c r="H11">
        <f t="shared" ca="1" si="5"/>
        <v>9</v>
      </c>
      <c r="I11" s="11">
        <f t="shared" ca="1" si="6"/>
        <v>10.44</v>
      </c>
      <c r="J11">
        <f t="shared" ca="1" si="7"/>
        <v>1</v>
      </c>
      <c r="K11" s="11">
        <f t="shared" ca="1" si="8"/>
        <v>1.1599999999999999</v>
      </c>
      <c r="L11">
        <f t="shared" ca="1" si="9"/>
        <v>10</v>
      </c>
      <c r="M11">
        <f t="shared" ca="1" si="10"/>
        <v>9</v>
      </c>
      <c r="N11" s="5" t="s">
        <v>22</v>
      </c>
      <c r="O11" t="str">
        <f t="shared" ca="1" si="11"/>
        <v>10 Stücke Seife kosten 11,60 €.</v>
      </c>
      <c r="P11" s="5" t="str">
        <f t="shared" ca="1" si="12"/>
        <v>Was kosten 9 Stücke Seife?</v>
      </c>
      <c r="Q11">
        <f t="shared" ca="1" si="1"/>
        <v>9</v>
      </c>
      <c r="S11">
        <f t="shared" ref="S11:S38" ca="1" si="18">F11/Q11</f>
        <v>1.1111111111111112</v>
      </c>
      <c r="T11">
        <f t="shared" ca="1" si="14"/>
        <v>1</v>
      </c>
      <c r="U11">
        <f t="shared" ref="U11:U38" ca="1" si="19">Q11/F11</f>
        <v>0.9</v>
      </c>
      <c r="V11" s="2">
        <f t="shared" ca="1" si="16"/>
        <v>1</v>
      </c>
      <c r="W11">
        <f t="shared" ref="W11:W38" ca="1" si="20">IF(OR(S11=T11,U11=V11),1,0)</f>
        <v>0</v>
      </c>
    </row>
    <row r="12" spans="1:23" ht="15" x14ac:dyDescent="0.2">
      <c r="B12">
        <f t="shared" ca="1" si="0"/>
        <v>33</v>
      </c>
      <c r="C12">
        <v>29</v>
      </c>
      <c r="D12">
        <v>99</v>
      </c>
      <c r="E12">
        <f t="shared" ca="1" si="2"/>
        <v>0.54</v>
      </c>
      <c r="F12">
        <f t="shared" ca="1" si="3"/>
        <v>18</v>
      </c>
      <c r="G12" s="11">
        <f t="shared" ca="1" si="4"/>
        <v>9.7200000000000006</v>
      </c>
      <c r="H12">
        <f t="shared" ca="1" si="5"/>
        <v>19</v>
      </c>
      <c r="I12" s="11">
        <f t="shared" ca="1" si="6"/>
        <v>10.260000000000002</v>
      </c>
      <c r="J12">
        <f t="shared" ca="1" si="7"/>
        <v>1</v>
      </c>
      <c r="K12" s="11">
        <f t="shared" ca="1" si="8"/>
        <v>0.54</v>
      </c>
      <c r="L12">
        <f t="shared" ca="1" si="9"/>
        <v>18</v>
      </c>
      <c r="M12">
        <f t="shared" ca="1" si="10"/>
        <v>19</v>
      </c>
      <c r="N12" s="5" t="s">
        <v>23</v>
      </c>
      <c r="O12" t="str">
        <f t="shared" ca="1" si="11"/>
        <v>18 Gurken kosten 9,72 €.</v>
      </c>
      <c r="P12" s="5" t="str">
        <f t="shared" ca="1" si="12"/>
        <v>Was kosten 19 Gurken?</v>
      </c>
      <c r="Q12">
        <f t="shared" ca="1" si="1"/>
        <v>3</v>
      </c>
      <c r="S12">
        <f t="shared" ca="1" si="18"/>
        <v>6</v>
      </c>
      <c r="T12">
        <f t="shared" ca="1" si="14"/>
        <v>6</v>
      </c>
      <c r="U12">
        <f t="shared" ca="1" si="19"/>
        <v>0.16666666666666666</v>
      </c>
      <c r="V12" s="2">
        <f t="shared" ca="1" si="16"/>
        <v>0</v>
      </c>
      <c r="W12">
        <f t="shared" ca="1" si="20"/>
        <v>1</v>
      </c>
    </row>
    <row r="13" spans="1:23" ht="15" x14ac:dyDescent="0.2">
      <c r="B13">
        <f t="shared" ca="1" si="0"/>
        <v>36</v>
      </c>
      <c r="C13">
        <v>17</v>
      </c>
      <c r="D13">
        <v>89</v>
      </c>
      <c r="E13">
        <f t="shared" ca="1" si="2"/>
        <v>0.38</v>
      </c>
      <c r="F13">
        <f t="shared" ca="1" si="3"/>
        <v>14</v>
      </c>
      <c r="G13" s="11">
        <f t="shared" ca="1" si="4"/>
        <v>5.32</v>
      </c>
      <c r="H13">
        <f t="shared" ca="1" si="5"/>
        <v>16</v>
      </c>
      <c r="I13" s="11">
        <f t="shared" ca="1" si="6"/>
        <v>6.08</v>
      </c>
      <c r="J13">
        <f t="shared" ca="1" si="7"/>
        <v>2</v>
      </c>
      <c r="K13" s="11">
        <f t="shared" ca="1" si="8"/>
        <v>0.76</v>
      </c>
      <c r="L13">
        <f t="shared" ca="1" si="9"/>
        <v>7</v>
      </c>
      <c r="M13">
        <f t="shared" ca="1" si="10"/>
        <v>8</v>
      </c>
      <c r="N13" s="5" t="s">
        <v>24</v>
      </c>
      <c r="O13" t="str">
        <f t="shared" ca="1" si="11"/>
        <v>14 Becher Joghurt kosten 5,32 €.</v>
      </c>
      <c r="P13" s="5" t="str">
        <f t="shared" ca="1" si="12"/>
        <v>Was kosten 16 Becher Joghurt?</v>
      </c>
      <c r="Q13">
        <f t="shared" ca="1" si="1"/>
        <v>16</v>
      </c>
      <c r="S13">
        <f t="shared" ca="1" si="18"/>
        <v>0.875</v>
      </c>
      <c r="T13">
        <f t="shared" ca="1" si="14"/>
        <v>1</v>
      </c>
      <c r="U13">
        <f t="shared" ca="1" si="19"/>
        <v>1.1428571428571428</v>
      </c>
      <c r="V13" s="2">
        <f t="shared" ca="1" si="16"/>
        <v>1</v>
      </c>
      <c r="W13">
        <f t="shared" ca="1" si="20"/>
        <v>0</v>
      </c>
    </row>
    <row r="14" spans="1:23" ht="15" x14ac:dyDescent="0.2">
      <c r="B14">
        <f t="shared" ca="1" si="0"/>
        <v>2</v>
      </c>
      <c r="C14">
        <v>399</v>
      </c>
      <c r="D14">
        <v>599</v>
      </c>
      <c r="E14">
        <f t="shared" ca="1" si="2"/>
        <v>4.9000000000000004</v>
      </c>
      <c r="F14">
        <f t="shared" ca="1" si="3"/>
        <v>5</v>
      </c>
      <c r="G14" s="11">
        <f t="shared" ca="1" si="4"/>
        <v>24.5</v>
      </c>
      <c r="H14">
        <f t="shared" ca="1" si="5"/>
        <v>4</v>
      </c>
      <c r="I14" s="11">
        <f t="shared" ca="1" si="6"/>
        <v>19.600000000000001</v>
      </c>
      <c r="J14">
        <f t="shared" ca="1" si="7"/>
        <v>1</v>
      </c>
      <c r="K14" s="11">
        <f t="shared" ca="1" si="8"/>
        <v>4.9000000000000004</v>
      </c>
      <c r="L14">
        <f t="shared" ca="1" si="9"/>
        <v>5</v>
      </c>
      <c r="M14">
        <f t="shared" ca="1" si="10"/>
        <v>4</v>
      </c>
      <c r="N14" s="5" t="s">
        <v>25</v>
      </c>
      <c r="O14" t="str">
        <f t="shared" ca="1" si="11"/>
        <v>5 Flaschen Sekt kosten 24,50 €.</v>
      </c>
      <c r="P14" s="5" t="str">
        <f t="shared" ca="1" si="12"/>
        <v>Was kosten 4 Flaschen Sekt?</v>
      </c>
      <c r="Q14">
        <f t="shared" ca="1" si="1"/>
        <v>4</v>
      </c>
      <c r="S14">
        <f t="shared" ca="1" si="18"/>
        <v>1.25</v>
      </c>
      <c r="T14">
        <f t="shared" ca="1" si="14"/>
        <v>1</v>
      </c>
      <c r="U14">
        <f t="shared" ca="1" si="19"/>
        <v>0.8</v>
      </c>
      <c r="V14" s="2">
        <f t="shared" ca="1" si="16"/>
        <v>1</v>
      </c>
      <c r="W14">
        <f t="shared" ca="1" si="20"/>
        <v>0</v>
      </c>
    </row>
    <row r="15" spans="1:23" ht="15" x14ac:dyDescent="0.2">
      <c r="B15">
        <f t="shared" ca="1" si="0"/>
        <v>5</v>
      </c>
      <c r="C15">
        <v>88</v>
      </c>
      <c r="D15">
        <v>189</v>
      </c>
      <c r="E15">
        <f t="shared" ca="1" si="2"/>
        <v>1.64</v>
      </c>
      <c r="F15">
        <f t="shared" ca="1" si="3"/>
        <v>16</v>
      </c>
      <c r="G15" s="11">
        <f t="shared" ca="1" si="4"/>
        <v>26.24</v>
      </c>
      <c r="H15">
        <f t="shared" ca="1" si="5"/>
        <v>11</v>
      </c>
      <c r="I15" s="11">
        <f t="shared" ca="1" si="6"/>
        <v>18.04</v>
      </c>
      <c r="J15">
        <f t="shared" ca="1" si="7"/>
        <v>1</v>
      </c>
      <c r="K15" s="11">
        <f t="shared" ca="1" si="8"/>
        <v>1.64</v>
      </c>
      <c r="L15">
        <f t="shared" ca="1" si="9"/>
        <v>16</v>
      </c>
      <c r="M15">
        <f t="shared" ca="1" si="10"/>
        <v>11</v>
      </c>
      <c r="N15" s="5" t="s">
        <v>26</v>
      </c>
      <c r="O15" t="str">
        <f t="shared" ca="1" si="11"/>
        <v>16 Packungen Käseaufschnitt kosten 26,24 €.</v>
      </c>
      <c r="P15" s="5" t="str">
        <f t="shared" ca="1" si="12"/>
        <v>Was kosten 11 Packungen Käseaufschnitt?</v>
      </c>
      <c r="Q15">
        <f t="shared" ca="1" si="1"/>
        <v>11</v>
      </c>
      <c r="S15">
        <f t="shared" ca="1" si="18"/>
        <v>1.4545454545454546</v>
      </c>
      <c r="T15">
        <f t="shared" ca="1" si="14"/>
        <v>1</v>
      </c>
      <c r="U15">
        <f t="shared" ca="1" si="19"/>
        <v>0.6875</v>
      </c>
      <c r="V15" s="2">
        <f t="shared" ca="1" si="16"/>
        <v>1</v>
      </c>
      <c r="W15">
        <f t="shared" ca="1" si="20"/>
        <v>0</v>
      </c>
    </row>
    <row r="16" spans="1:23" ht="15" x14ac:dyDescent="0.2">
      <c r="B16">
        <f t="shared" ca="1" si="0"/>
        <v>8</v>
      </c>
      <c r="C16">
        <v>79</v>
      </c>
      <c r="D16">
        <v>159</v>
      </c>
      <c r="E16">
        <f t="shared" ca="1" si="2"/>
        <v>1.24</v>
      </c>
      <c r="F16">
        <f t="shared" ca="1" si="3"/>
        <v>14</v>
      </c>
      <c r="G16" s="11">
        <f t="shared" ca="1" si="4"/>
        <v>17.36</v>
      </c>
      <c r="H16">
        <f t="shared" ca="1" si="5"/>
        <v>13</v>
      </c>
      <c r="I16" s="11">
        <f t="shared" ca="1" si="6"/>
        <v>16.12</v>
      </c>
      <c r="J16">
        <f t="shared" ca="1" si="7"/>
        <v>1</v>
      </c>
      <c r="K16" s="11">
        <f t="shared" ca="1" si="8"/>
        <v>1.24</v>
      </c>
      <c r="L16">
        <f t="shared" ca="1" si="9"/>
        <v>14</v>
      </c>
      <c r="M16">
        <f t="shared" ca="1" si="10"/>
        <v>13</v>
      </c>
      <c r="N16" s="5" t="s">
        <v>27</v>
      </c>
      <c r="O16" t="str">
        <f t="shared" ca="1" si="11"/>
        <v>14 Liter Orangensaft kosten 17,36 €.</v>
      </c>
      <c r="P16" s="5" t="str">
        <f t="shared" ca="1" si="12"/>
        <v>Was kosten 13 Liter Orangensaft?</v>
      </c>
      <c r="Q16">
        <f t="shared" ca="1" si="1"/>
        <v>13</v>
      </c>
      <c r="S16">
        <f t="shared" ca="1" si="18"/>
        <v>1.0769230769230769</v>
      </c>
      <c r="T16">
        <f t="shared" ca="1" si="14"/>
        <v>1</v>
      </c>
      <c r="U16">
        <f t="shared" ca="1" si="19"/>
        <v>0.9285714285714286</v>
      </c>
      <c r="V16" s="2">
        <f t="shared" ca="1" si="16"/>
        <v>1</v>
      </c>
      <c r="W16">
        <f t="shared" ca="1" si="20"/>
        <v>0</v>
      </c>
    </row>
    <row r="17" spans="2:23" ht="15" x14ac:dyDescent="0.2">
      <c r="B17">
        <f t="shared" ca="1" si="0"/>
        <v>11</v>
      </c>
      <c r="C17">
        <v>49</v>
      </c>
      <c r="D17">
        <v>119</v>
      </c>
      <c r="E17">
        <f t="shared" ca="1" si="2"/>
        <v>0.8</v>
      </c>
      <c r="F17">
        <f t="shared" ca="1" si="3"/>
        <v>20</v>
      </c>
      <c r="G17" s="11">
        <f t="shared" ref="G17:G38" ca="1" si="21">E17*F17</f>
        <v>16</v>
      </c>
      <c r="H17">
        <f t="shared" ca="1" si="5"/>
        <v>6</v>
      </c>
      <c r="I17" s="11">
        <f t="shared" ref="I17:I38" ca="1" si="22">H17*E17</f>
        <v>4.8000000000000007</v>
      </c>
      <c r="J17">
        <f t="shared" ref="J17:J38" ca="1" si="23">GCD(F17,H17)</f>
        <v>2</v>
      </c>
      <c r="K17" s="11">
        <f t="shared" ref="K17:K38" ca="1" si="24">J17*E17</f>
        <v>1.6</v>
      </c>
      <c r="L17">
        <f t="shared" ref="L17:L38" ca="1" si="25">F17/J17</f>
        <v>10</v>
      </c>
      <c r="M17">
        <f t="shared" ref="M17:M38" ca="1" si="26">H17/J17</f>
        <v>3</v>
      </c>
      <c r="N17" s="5" t="s">
        <v>28</v>
      </c>
      <c r="O17" t="str">
        <f t="shared" ca="1" si="11"/>
        <v>20 Köpfe Salat kosten 16,00 €.</v>
      </c>
      <c r="P17" s="5" t="str">
        <f t="shared" ca="1" si="12"/>
        <v>Was kosten 6 Köpfe Salat?</v>
      </c>
      <c r="Q17">
        <f t="shared" ca="1" si="1"/>
        <v>6</v>
      </c>
      <c r="S17">
        <f t="shared" ca="1" si="18"/>
        <v>3.3333333333333335</v>
      </c>
      <c r="T17">
        <f t="shared" ca="1" si="14"/>
        <v>3</v>
      </c>
      <c r="U17">
        <f t="shared" ca="1" si="19"/>
        <v>0.3</v>
      </c>
      <c r="V17" s="2">
        <f t="shared" ca="1" si="16"/>
        <v>0</v>
      </c>
      <c r="W17">
        <f t="shared" ca="1" si="20"/>
        <v>0</v>
      </c>
    </row>
    <row r="18" spans="2:23" ht="15" x14ac:dyDescent="0.2">
      <c r="B18">
        <f t="shared" ca="1" si="0"/>
        <v>14</v>
      </c>
      <c r="C18">
        <v>149</v>
      </c>
      <c r="D18">
        <v>199</v>
      </c>
      <c r="E18">
        <f t="shared" ca="1" si="2"/>
        <v>1.77</v>
      </c>
      <c r="F18">
        <f t="shared" ca="1" si="3"/>
        <v>19</v>
      </c>
      <c r="G18" s="11">
        <f t="shared" ca="1" si="21"/>
        <v>33.630000000000003</v>
      </c>
      <c r="H18">
        <f t="shared" ca="1" si="5"/>
        <v>16</v>
      </c>
      <c r="I18" s="11">
        <f t="shared" ca="1" si="22"/>
        <v>28.32</v>
      </c>
      <c r="J18">
        <f t="shared" ca="1" si="23"/>
        <v>1</v>
      </c>
      <c r="K18" s="11">
        <f t="shared" ca="1" si="24"/>
        <v>1.77</v>
      </c>
      <c r="L18">
        <f t="shared" ca="1" si="25"/>
        <v>19</v>
      </c>
      <c r="M18">
        <f t="shared" ca="1" si="26"/>
        <v>16</v>
      </c>
      <c r="N18" s="5" t="s">
        <v>29</v>
      </c>
      <c r="O18" t="str">
        <f t="shared" ca="1" si="11"/>
        <v>19 Gläser Marmelade kosten 33,63 €.</v>
      </c>
      <c r="P18" s="5" t="str">
        <f t="shared" ca="1" si="12"/>
        <v>Was kosten 16 Gläser Marmelade?</v>
      </c>
      <c r="Q18">
        <f t="shared" ca="1" si="1"/>
        <v>16</v>
      </c>
      <c r="S18">
        <f t="shared" ca="1" si="18"/>
        <v>1.1875</v>
      </c>
      <c r="T18">
        <f t="shared" ca="1" si="14"/>
        <v>1</v>
      </c>
      <c r="U18">
        <f t="shared" ca="1" si="19"/>
        <v>0.84210526315789469</v>
      </c>
      <c r="V18" s="2">
        <f t="shared" ca="1" si="16"/>
        <v>1</v>
      </c>
      <c r="W18">
        <f t="shared" ca="1" si="20"/>
        <v>0</v>
      </c>
    </row>
    <row r="19" spans="2:23" ht="15" x14ac:dyDescent="0.2">
      <c r="B19">
        <f t="shared" ca="1" si="0"/>
        <v>17</v>
      </c>
      <c r="C19">
        <v>219</v>
      </c>
      <c r="D19">
        <v>289</v>
      </c>
      <c r="E19">
        <f t="shared" ca="1" si="2"/>
        <v>2.38</v>
      </c>
      <c r="F19">
        <f t="shared" ca="1" si="3"/>
        <v>21</v>
      </c>
      <c r="G19" s="11">
        <f t="shared" ca="1" si="21"/>
        <v>49.98</v>
      </c>
      <c r="H19">
        <f t="shared" ca="1" si="5"/>
        <v>8</v>
      </c>
      <c r="I19" s="11">
        <f t="shared" ca="1" si="22"/>
        <v>19.04</v>
      </c>
      <c r="J19">
        <f t="shared" ca="1" si="23"/>
        <v>1</v>
      </c>
      <c r="K19" s="11">
        <f t="shared" ca="1" si="24"/>
        <v>2.38</v>
      </c>
      <c r="L19">
        <f t="shared" ca="1" si="25"/>
        <v>21</v>
      </c>
      <c r="M19">
        <f t="shared" ca="1" si="26"/>
        <v>8</v>
      </c>
      <c r="N19" s="5" t="s">
        <v>30</v>
      </c>
      <c r="O19" t="str">
        <f t="shared" ca="1" si="11"/>
        <v>21 Flaschen Öl kosten 49,98 €.</v>
      </c>
      <c r="P19" s="5" t="str">
        <f t="shared" ca="1" si="12"/>
        <v>Was kosten 8 Flaschen Öl?</v>
      </c>
      <c r="Q19">
        <f t="shared" ca="1" si="1"/>
        <v>8</v>
      </c>
      <c r="S19">
        <f t="shared" ca="1" si="18"/>
        <v>2.625</v>
      </c>
      <c r="T19">
        <f t="shared" ca="1" si="14"/>
        <v>3</v>
      </c>
      <c r="U19">
        <f t="shared" ca="1" si="19"/>
        <v>0.38095238095238093</v>
      </c>
      <c r="V19" s="2">
        <f t="shared" ca="1" si="16"/>
        <v>0</v>
      </c>
      <c r="W19">
        <f t="shared" ca="1" si="20"/>
        <v>0</v>
      </c>
    </row>
    <row r="20" spans="2:23" ht="15" x14ac:dyDescent="0.2">
      <c r="B20">
        <f t="shared" ca="1" si="0"/>
        <v>20</v>
      </c>
      <c r="C20">
        <v>111</v>
      </c>
      <c r="D20">
        <v>339</v>
      </c>
      <c r="E20">
        <f t="shared" ca="1" si="2"/>
        <v>1.42</v>
      </c>
      <c r="F20">
        <f t="shared" ca="1" si="3"/>
        <v>17</v>
      </c>
      <c r="G20" s="11">
        <f t="shared" ca="1" si="21"/>
        <v>24.14</v>
      </c>
      <c r="H20">
        <f t="shared" ca="1" si="5"/>
        <v>6</v>
      </c>
      <c r="I20" s="11">
        <f t="shared" ca="1" si="22"/>
        <v>8.52</v>
      </c>
      <c r="J20">
        <f t="shared" ca="1" si="23"/>
        <v>1</v>
      </c>
      <c r="K20" s="11">
        <f t="shared" ca="1" si="24"/>
        <v>1.42</v>
      </c>
      <c r="L20">
        <f t="shared" ca="1" si="25"/>
        <v>17</v>
      </c>
      <c r="M20">
        <f t="shared" ca="1" si="26"/>
        <v>6</v>
      </c>
      <c r="N20" s="5" t="s">
        <v>31</v>
      </c>
      <c r="O20" t="str">
        <f t="shared" ca="1" si="11"/>
        <v>17 Packungen Eis kosten 24,14 €.</v>
      </c>
      <c r="P20" s="5" t="str">
        <f t="shared" ca="1" si="12"/>
        <v>Was kosten 6 Packungen Eis?</v>
      </c>
      <c r="Q20">
        <f t="shared" ca="1" si="1"/>
        <v>6</v>
      </c>
      <c r="S20">
        <f t="shared" ca="1" si="18"/>
        <v>2.8333333333333335</v>
      </c>
      <c r="T20">
        <f t="shared" ca="1" si="14"/>
        <v>3</v>
      </c>
      <c r="U20">
        <f t="shared" ca="1" si="19"/>
        <v>0.35294117647058826</v>
      </c>
      <c r="V20" s="2">
        <f t="shared" ca="1" si="16"/>
        <v>0</v>
      </c>
      <c r="W20">
        <f t="shared" ca="1" si="20"/>
        <v>0</v>
      </c>
    </row>
    <row r="21" spans="2:23" ht="15" x14ac:dyDescent="0.2">
      <c r="B21">
        <f t="shared" ca="1" si="0"/>
        <v>23</v>
      </c>
      <c r="C21">
        <v>139</v>
      </c>
      <c r="D21">
        <v>219</v>
      </c>
      <c r="E21">
        <f t="shared" ca="1" si="2"/>
        <v>1.85</v>
      </c>
      <c r="F21">
        <f t="shared" ca="1" si="3"/>
        <v>14</v>
      </c>
      <c r="G21" s="11">
        <f t="shared" ca="1" si="21"/>
        <v>25.900000000000002</v>
      </c>
      <c r="H21">
        <f t="shared" ca="1" si="5"/>
        <v>21</v>
      </c>
      <c r="I21" s="11">
        <f t="shared" ca="1" si="22"/>
        <v>38.85</v>
      </c>
      <c r="J21">
        <f t="shared" ca="1" si="23"/>
        <v>7</v>
      </c>
      <c r="K21" s="11">
        <f t="shared" ca="1" si="24"/>
        <v>12.950000000000001</v>
      </c>
      <c r="L21">
        <f t="shared" ca="1" si="25"/>
        <v>2</v>
      </c>
      <c r="M21">
        <f t="shared" ca="1" si="26"/>
        <v>3</v>
      </c>
      <c r="N21" s="5" t="s">
        <v>32</v>
      </c>
      <c r="O21" t="str">
        <f t="shared" ca="1" si="11"/>
        <v>14 Packungen Schokoriegel kosten 25,90 €.</v>
      </c>
      <c r="P21" s="5" t="str">
        <f t="shared" ca="1" si="12"/>
        <v>Was kosten 21 Packungen Schokoriegel?</v>
      </c>
      <c r="Q21">
        <f t="shared" ca="1" si="1"/>
        <v>21</v>
      </c>
      <c r="S21">
        <f t="shared" ca="1" si="18"/>
        <v>0.66666666666666663</v>
      </c>
      <c r="T21">
        <f t="shared" ca="1" si="14"/>
        <v>1</v>
      </c>
      <c r="U21">
        <f t="shared" ca="1" si="19"/>
        <v>1.5</v>
      </c>
      <c r="V21" s="2">
        <f t="shared" ca="1" si="16"/>
        <v>2</v>
      </c>
      <c r="W21">
        <f t="shared" ca="1" si="20"/>
        <v>0</v>
      </c>
    </row>
    <row r="22" spans="2:23" ht="15" x14ac:dyDescent="0.2">
      <c r="B22">
        <f t="shared" ca="1" si="0"/>
        <v>26</v>
      </c>
      <c r="C22">
        <v>39</v>
      </c>
      <c r="D22">
        <v>89</v>
      </c>
      <c r="E22">
        <f t="shared" ca="1" si="2"/>
        <v>0.74</v>
      </c>
      <c r="F22">
        <f t="shared" ca="1" si="3"/>
        <v>15</v>
      </c>
      <c r="G22" s="11">
        <f t="shared" ca="1" si="21"/>
        <v>11.1</v>
      </c>
      <c r="H22">
        <f t="shared" ca="1" si="5"/>
        <v>17</v>
      </c>
      <c r="I22" s="11">
        <f t="shared" ca="1" si="22"/>
        <v>12.58</v>
      </c>
      <c r="J22">
        <f t="shared" ca="1" si="23"/>
        <v>1</v>
      </c>
      <c r="K22" s="11">
        <f t="shared" ca="1" si="24"/>
        <v>0.74</v>
      </c>
      <c r="L22">
        <f t="shared" ca="1" si="25"/>
        <v>15</v>
      </c>
      <c r="M22">
        <f t="shared" ca="1" si="26"/>
        <v>17</v>
      </c>
      <c r="N22" s="5" t="s">
        <v>33</v>
      </c>
      <c r="O22" t="str">
        <f t="shared" ca="1" si="11"/>
        <v>15 Becher Schlagsahne kosten 11,10 €.</v>
      </c>
      <c r="P22" s="5" t="str">
        <f t="shared" ca="1" si="12"/>
        <v>Was kosten 17 Becher Schlagsahne?</v>
      </c>
      <c r="Q22">
        <f t="shared" ca="1" si="1"/>
        <v>17</v>
      </c>
      <c r="S22">
        <f t="shared" ca="1" si="18"/>
        <v>0.88235294117647056</v>
      </c>
      <c r="T22">
        <f t="shared" ca="1" si="14"/>
        <v>1</v>
      </c>
      <c r="U22">
        <f t="shared" ca="1" si="19"/>
        <v>1.1333333333333333</v>
      </c>
      <c r="V22" s="2">
        <f t="shared" ca="1" si="16"/>
        <v>1</v>
      </c>
      <c r="W22">
        <f t="shared" ca="1" si="20"/>
        <v>0</v>
      </c>
    </row>
    <row r="23" spans="2:23" ht="15" x14ac:dyDescent="0.2">
      <c r="B23">
        <f t="shared" ca="1" si="0"/>
        <v>29</v>
      </c>
      <c r="C23">
        <v>19</v>
      </c>
      <c r="D23">
        <v>119</v>
      </c>
      <c r="E23">
        <f t="shared" ca="1" si="2"/>
        <v>0.2</v>
      </c>
      <c r="F23">
        <f t="shared" ca="1" si="3"/>
        <v>13</v>
      </c>
      <c r="G23" s="11">
        <f t="shared" ca="1" si="21"/>
        <v>2.6</v>
      </c>
      <c r="H23">
        <f t="shared" ca="1" si="5"/>
        <v>4</v>
      </c>
      <c r="I23" s="11">
        <f t="shared" ca="1" si="22"/>
        <v>0.8</v>
      </c>
      <c r="J23">
        <f t="shared" ca="1" si="23"/>
        <v>1</v>
      </c>
      <c r="K23" s="11">
        <f t="shared" ca="1" si="24"/>
        <v>0.2</v>
      </c>
      <c r="L23">
        <f t="shared" ca="1" si="25"/>
        <v>13</v>
      </c>
      <c r="M23">
        <f t="shared" ca="1" si="26"/>
        <v>4</v>
      </c>
      <c r="N23" s="5" t="s">
        <v>34</v>
      </c>
      <c r="O23" t="str">
        <f t="shared" ca="1" si="11"/>
        <v>13 Liter Wasser kosten 2,60 €.</v>
      </c>
      <c r="P23" s="5" t="str">
        <f t="shared" ca="1" si="12"/>
        <v>Was kosten 4 Liter Wasser?</v>
      </c>
      <c r="Q23">
        <f t="shared" ca="1" si="1"/>
        <v>4</v>
      </c>
      <c r="S23">
        <f t="shared" ca="1" si="18"/>
        <v>3.25</v>
      </c>
      <c r="T23">
        <f t="shared" ca="1" si="14"/>
        <v>3</v>
      </c>
      <c r="U23">
        <f t="shared" ca="1" si="19"/>
        <v>0.30769230769230771</v>
      </c>
      <c r="V23" s="2">
        <f t="shared" ca="1" si="16"/>
        <v>0</v>
      </c>
      <c r="W23">
        <f t="shared" ca="1" si="20"/>
        <v>0</v>
      </c>
    </row>
    <row r="24" spans="2:23" ht="15" x14ac:dyDescent="0.2">
      <c r="B24">
        <f t="shared" ca="1" si="0"/>
        <v>32</v>
      </c>
      <c r="C24">
        <v>69</v>
      </c>
      <c r="D24">
        <v>139</v>
      </c>
      <c r="E24">
        <f t="shared" ca="1" si="2"/>
        <v>1.23</v>
      </c>
      <c r="F24">
        <f t="shared" ca="1" si="3"/>
        <v>15</v>
      </c>
      <c r="G24" s="11">
        <f t="shared" ca="1" si="21"/>
        <v>18.45</v>
      </c>
      <c r="H24">
        <f t="shared" ca="1" si="5"/>
        <v>16</v>
      </c>
      <c r="I24" s="11">
        <f t="shared" ca="1" si="22"/>
        <v>19.68</v>
      </c>
      <c r="J24">
        <f t="shared" ca="1" si="23"/>
        <v>1</v>
      </c>
      <c r="K24" s="11">
        <f t="shared" ca="1" si="24"/>
        <v>1.23</v>
      </c>
      <c r="L24">
        <f t="shared" ca="1" si="25"/>
        <v>15</v>
      </c>
      <c r="M24">
        <f t="shared" ca="1" si="26"/>
        <v>16</v>
      </c>
      <c r="N24" s="5" t="s">
        <v>35</v>
      </c>
      <c r="O24" t="str">
        <f t="shared" ca="1" si="11"/>
        <v>15 Liter Apfelschorle kosten 18,45 €.</v>
      </c>
      <c r="P24" s="5" t="str">
        <f t="shared" ca="1" si="12"/>
        <v>Was kosten 16 Liter Apfelschorle?</v>
      </c>
      <c r="Q24">
        <f t="shared" ca="1" si="1"/>
        <v>3</v>
      </c>
      <c r="S24">
        <f t="shared" ca="1" si="18"/>
        <v>5</v>
      </c>
      <c r="T24">
        <f t="shared" ca="1" si="14"/>
        <v>5</v>
      </c>
      <c r="U24">
        <f t="shared" ca="1" si="19"/>
        <v>0.2</v>
      </c>
      <c r="V24" s="2">
        <f t="shared" ca="1" si="16"/>
        <v>0</v>
      </c>
      <c r="W24">
        <f t="shared" ca="1" si="20"/>
        <v>1</v>
      </c>
    </row>
    <row r="25" spans="2:23" ht="15" x14ac:dyDescent="0.2">
      <c r="B25">
        <f t="shared" ca="1" si="0"/>
        <v>35</v>
      </c>
      <c r="C25">
        <v>29</v>
      </c>
      <c r="D25">
        <v>119</v>
      </c>
      <c r="E25">
        <f t="shared" ca="1" si="2"/>
        <v>0.32</v>
      </c>
      <c r="F25">
        <f t="shared" ca="1" si="3"/>
        <v>5</v>
      </c>
      <c r="G25" s="11">
        <f t="shared" ca="1" si="21"/>
        <v>1.6</v>
      </c>
      <c r="H25">
        <f t="shared" ca="1" si="5"/>
        <v>19</v>
      </c>
      <c r="I25" s="11">
        <f t="shared" ca="1" si="22"/>
        <v>6.08</v>
      </c>
      <c r="J25">
        <f t="shared" ca="1" si="23"/>
        <v>1</v>
      </c>
      <c r="K25" s="11">
        <f t="shared" ca="1" si="24"/>
        <v>0.32</v>
      </c>
      <c r="L25">
        <f t="shared" ca="1" si="25"/>
        <v>5</v>
      </c>
      <c r="M25">
        <f t="shared" ca="1" si="26"/>
        <v>19</v>
      </c>
      <c r="N25" s="5" t="s">
        <v>36</v>
      </c>
      <c r="O25" t="str">
        <f t="shared" ca="1" si="11"/>
        <v>5 Päckchen Apfelmus kosten 1,60 €.</v>
      </c>
      <c r="P25" s="5" t="str">
        <f t="shared" ca="1" si="12"/>
        <v>Was kosten 19 Päckchen Apfelmus?</v>
      </c>
      <c r="Q25">
        <f t="shared" ca="1" si="1"/>
        <v>19</v>
      </c>
      <c r="S25">
        <f t="shared" ca="1" si="18"/>
        <v>0.26315789473684209</v>
      </c>
      <c r="T25">
        <f t="shared" ca="1" si="14"/>
        <v>0</v>
      </c>
      <c r="U25">
        <f t="shared" ca="1" si="19"/>
        <v>3.8</v>
      </c>
      <c r="V25" s="2">
        <f t="shared" ca="1" si="16"/>
        <v>4</v>
      </c>
      <c r="W25">
        <f t="shared" ca="1" si="20"/>
        <v>0</v>
      </c>
    </row>
    <row r="26" spans="2:23" ht="15" x14ac:dyDescent="0.2">
      <c r="B26">
        <f t="shared" ca="1" si="0"/>
        <v>1</v>
      </c>
      <c r="C26">
        <v>99</v>
      </c>
      <c r="D26">
        <v>199</v>
      </c>
      <c r="E26">
        <f t="shared" ca="1" si="2"/>
        <v>1.68</v>
      </c>
      <c r="F26">
        <f t="shared" ca="1" si="3"/>
        <v>8</v>
      </c>
      <c r="G26" s="11">
        <f t="shared" ca="1" si="21"/>
        <v>13.44</v>
      </c>
      <c r="H26">
        <f t="shared" ca="1" si="5"/>
        <v>13</v>
      </c>
      <c r="I26" s="11">
        <f t="shared" ca="1" si="22"/>
        <v>21.84</v>
      </c>
      <c r="J26">
        <f t="shared" ca="1" si="23"/>
        <v>1</v>
      </c>
      <c r="K26" s="11">
        <f t="shared" ca="1" si="24"/>
        <v>1.68</v>
      </c>
      <c r="L26">
        <f t="shared" ca="1" si="25"/>
        <v>8</v>
      </c>
      <c r="M26">
        <f t="shared" ca="1" si="26"/>
        <v>13</v>
      </c>
      <c r="N26" s="5" t="s">
        <v>37</v>
      </c>
      <c r="O26" t="str">
        <f t="shared" ca="1" si="11"/>
        <v>8 Packungen Toast kosten 13,44 €.</v>
      </c>
      <c r="P26" s="5" t="str">
        <f t="shared" ca="1" si="12"/>
        <v>Was kosten 13 Packungen Toast?</v>
      </c>
      <c r="Q26">
        <f t="shared" ca="1" si="1"/>
        <v>13</v>
      </c>
      <c r="S26">
        <f t="shared" ca="1" si="18"/>
        <v>0.61538461538461542</v>
      </c>
      <c r="T26">
        <f t="shared" ca="1" si="14"/>
        <v>1</v>
      </c>
      <c r="U26">
        <f t="shared" ca="1" si="19"/>
        <v>1.625</v>
      </c>
      <c r="V26" s="2">
        <f t="shared" ca="1" si="16"/>
        <v>2</v>
      </c>
      <c r="W26">
        <f t="shared" ca="1" si="20"/>
        <v>0</v>
      </c>
    </row>
    <row r="27" spans="2:23" ht="15" x14ac:dyDescent="0.2">
      <c r="B27">
        <f t="shared" ca="1" si="0"/>
        <v>4</v>
      </c>
      <c r="C27">
        <v>199</v>
      </c>
      <c r="D27">
        <v>249</v>
      </c>
      <c r="E27">
        <f t="shared" ca="1" si="2"/>
        <v>2.21</v>
      </c>
      <c r="F27">
        <f t="shared" ca="1" si="3"/>
        <v>9</v>
      </c>
      <c r="G27" s="11">
        <f t="shared" ca="1" si="21"/>
        <v>19.89</v>
      </c>
      <c r="H27">
        <f t="shared" ca="1" si="5"/>
        <v>15</v>
      </c>
      <c r="I27" s="11">
        <f t="shared" ca="1" si="22"/>
        <v>33.15</v>
      </c>
      <c r="J27">
        <f t="shared" ca="1" si="23"/>
        <v>3</v>
      </c>
      <c r="K27" s="11">
        <f t="shared" ca="1" si="24"/>
        <v>6.63</v>
      </c>
      <c r="L27">
        <f t="shared" ca="1" si="25"/>
        <v>3</v>
      </c>
      <c r="M27">
        <f t="shared" ca="1" si="26"/>
        <v>5</v>
      </c>
      <c r="N27" s="5" t="s">
        <v>38</v>
      </c>
      <c r="O27" t="str">
        <f t="shared" ca="1" si="11"/>
        <v>9 Packungen Quarkstrudel kosten 19,89 €.</v>
      </c>
      <c r="P27" s="5" t="str">
        <f t="shared" ca="1" si="12"/>
        <v>Was kosten 15 Packungen Quarkstrudel?</v>
      </c>
      <c r="Q27">
        <f t="shared" ca="1" si="1"/>
        <v>15</v>
      </c>
      <c r="S27">
        <f t="shared" ca="1" si="18"/>
        <v>0.6</v>
      </c>
      <c r="T27">
        <f t="shared" ca="1" si="14"/>
        <v>1</v>
      </c>
      <c r="U27">
        <f t="shared" ca="1" si="19"/>
        <v>1.6666666666666667</v>
      </c>
      <c r="V27" s="2">
        <f t="shared" ca="1" si="16"/>
        <v>2</v>
      </c>
      <c r="W27">
        <f t="shared" ca="1" si="20"/>
        <v>0</v>
      </c>
    </row>
    <row r="28" spans="2:23" ht="15" x14ac:dyDescent="0.2">
      <c r="B28">
        <f t="shared" ca="1" si="0"/>
        <v>7</v>
      </c>
      <c r="C28">
        <v>179</v>
      </c>
      <c r="D28">
        <v>239</v>
      </c>
      <c r="E28">
        <f t="shared" ca="1" si="2"/>
        <v>2.27</v>
      </c>
      <c r="F28">
        <f t="shared" ca="1" si="3"/>
        <v>10</v>
      </c>
      <c r="G28" s="11">
        <f t="shared" ca="1" si="21"/>
        <v>22.7</v>
      </c>
      <c r="H28">
        <f t="shared" ca="1" si="5"/>
        <v>16</v>
      </c>
      <c r="I28" s="11">
        <f t="shared" ca="1" si="22"/>
        <v>36.32</v>
      </c>
      <c r="J28">
        <f t="shared" ca="1" si="23"/>
        <v>2</v>
      </c>
      <c r="K28" s="11">
        <f t="shared" ca="1" si="24"/>
        <v>4.54</v>
      </c>
      <c r="L28">
        <f t="shared" ca="1" si="25"/>
        <v>5</v>
      </c>
      <c r="M28">
        <f t="shared" ca="1" si="26"/>
        <v>8</v>
      </c>
      <c r="N28" s="5" t="s">
        <v>39</v>
      </c>
      <c r="O28" t="str">
        <f t="shared" ca="1" si="11"/>
        <v>10 Packungen Cornflakes kosten 22,70 €.</v>
      </c>
      <c r="P28" s="5" t="str">
        <f t="shared" ca="1" si="12"/>
        <v>Was kosten 16 Packungen Cornflakes?</v>
      </c>
      <c r="Q28">
        <f t="shared" ca="1" si="1"/>
        <v>16</v>
      </c>
      <c r="S28">
        <f t="shared" ca="1" si="18"/>
        <v>0.625</v>
      </c>
      <c r="T28">
        <f t="shared" ca="1" si="14"/>
        <v>1</v>
      </c>
      <c r="U28">
        <f t="shared" ca="1" si="19"/>
        <v>1.6</v>
      </c>
      <c r="V28" s="2">
        <f t="shared" ca="1" si="16"/>
        <v>2</v>
      </c>
      <c r="W28">
        <f t="shared" ca="1" si="20"/>
        <v>0</v>
      </c>
    </row>
    <row r="29" spans="2:23" ht="15" x14ac:dyDescent="0.2">
      <c r="B29">
        <f t="shared" ca="1" si="0"/>
        <v>10</v>
      </c>
      <c r="C29">
        <v>139</v>
      </c>
      <c r="D29">
        <v>279</v>
      </c>
      <c r="E29">
        <f t="shared" ca="1" si="2"/>
        <v>1.73</v>
      </c>
      <c r="F29">
        <f t="shared" ca="1" si="3"/>
        <v>3</v>
      </c>
      <c r="G29" s="11">
        <f t="shared" ca="1" si="21"/>
        <v>5.1899999999999995</v>
      </c>
      <c r="H29">
        <f t="shared" ca="1" si="5"/>
        <v>20</v>
      </c>
      <c r="I29" s="11">
        <f t="shared" ca="1" si="22"/>
        <v>34.6</v>
      </c>
      <c r="J29">
        <f t="shared" ca="1" si="23"/>
        <v>1</v>
      </c>
      <c r="K29" s="11">
        <f t="shared" ca="1" si="24"/>
        <v>1.73</v>
      </c>
      <c r="L29">
        <f t="shared" ca="1" si="25"/>
        <v>3</v>
      </c>
      <c r="M29">
        <f t="shared" ca="1" si="26"/>
        <v>20</v>
      </c>
      <c r="N29" s="5" t="s">
        <v>40</v>
      </c>
      <c r="O29" t="str">
        <f t="shared" ca="1" si="11"/>
        <v>3 Gläser Nussnougatcreme kosten 5,19 €.</v>
      </c>
      <c r="P29" s="5" t="str">
        <f t="shared" ca="1" si="12"/>
        <v>Was kosten 20 Gläser Nussnougatcreme?</v>
      </c>
      <c r="Q29">
        <f t="shared" ca="1" si="1"/>
        <v>20</v>
      </c>
      <c r="S29">
        <f t="shared" ca="1" si="18"/>
        <v>0.15</v>
      </c>
      <c r="T29">
        <f t="shared" ca="1" si="14"/>
        <v>0</v>
      </c>
      <c r="U29">
        <f t="shared" ca="1" si="19"/>
        <v>6.666666666666667</v>
      </c>
      <c r="V29" s="2">
        <f t="shared" ca="1" si="16"/>
        <v>7</v>
      </c>
      <c r="W29">
        <f t="shared" ca="1" si="20"/>
        <v>0</v>
      </c>
    </row>
    <row r="30" spans="2:23" ht="15" x14ac:dyDescent="0.2">
      <c r="B30">
        <f t="shared" ca="1" si="0"/>
        <v>13</v>
      </c>
      <c r="C30">
        <v>35</v>
      </c>
      <c r="D30">
        <v>59</v>
      </c>
      <c r="E30">
        <f t="shared" ca="1" si="2"/>
        <v>0.36</v>
      </c>
      <c r="F30">
        <f t="shared" ca="1" si="3"/>
        <v>7</v>
      </c>
      <c r="G30" s="11">
        <f t="shared" ca="1" si="21"/>
        <v>2.52</v>
      </c>
      <c r="H30">
        <f t="shared" ca="1" si="5"/>
        <v>12</v>
      </c>
      <c r="I30" s="11">
        <f t="shared" ca="1" si="22"/>
        <v>4.32</v>
      </c>
      <c r="J30">
        <f t="shared" ca="1" si="23"/>
        <v>1</v>
      </c>
      <c r="K30" s="11">
        <f t="shared" ca="1" si="24"/>
        <v>0.36</v>
      </c>
      <c r="L30">
        <f t="shared" ca="1" si="25"/>
        <v>7</v>
      </c>
      <c r="M30">
        <f t="shared" ca="1" si="26"/>
        <v>12</v>
      </c>
      <c r="N30" s="5" t="s">
        <v>41</v>
      </c>
      <c r="O30" t="str">
        <f t="shared" ca="1" si="11"/>
        <v>7 Päckchen Haferflocken kosten 2,52 €.</v>
      </c>
      <c r="P30" s="5" t="str">
        <f t="shared" ca="1" si="12"/>
        <v>Was kosten 12 Päckchen Haferflocken?</v>
      </c>
      <c r="Q30">
        <f t="shared" ca="1" si="1"/>
        <v>12</v>
      </c>
      <c r="S30">
        <f t="shared" ca="1" si="18"/>
        <v>0.58333333333333337</v>
      </c>
      <c r="T30">
        <f t="shared" ca="1" si="14"/>
        <v>1</v>
      </c>
      <c r="U30">
        <f t="shared" ca="1" si="19"/>
        <v>1.7142857142857142</v>
      </c>
      <c r="V30" s="2">
        <f t="shared" ca="1" si="16"/>
        <v>2</v>
      </c>
      <c r="W30">
        <f t="shared" ca="1" si="20"/>
        <v>0</v>
      </c>
    </row>
    <row r="31" spans="2:23" ht="15" x14ac:dyDescent="0.2">
      <c r="B31">
        <f t="shared" ca="1" si="0"/>
        <v>16</v>
      </c>
      <c r="C31">
        <v>129</v>
      </c>
      <c r="D31">
        <v>209</v>
      </c>
      <c r="E31">
        <f t="shared" ca="1" si="2"/>
        <v>1.93</v>
      </c>
      <c r="F31">
        <f t="shared" ca="1" si="3"/>
        <v>20</v>
      </c>
      <c r="G31" s="11">
        <f t="shared" ca="1" si="21"/>
        <v>38.6</v>
      </c>
      <c r="H31">
        <f t="shared" ca="1" si="5"/>
        <v>7</v>
      </c>
      <c r="I31" s="11">
        <f t="shared" ca="1" si="22"/>
        <v>13.51</v>
      </c>
      <c r="J31">
        <f t="shared" ca="1" si="23"/>
        <v>1</v>
      </c>
      <c r="K31" s="11">
        <f t="shared" ca="1" si="24"/>
        <v>1.93</v>
      </c>
      <c r="L31">
        <f t="shared" ca="1" si="25"/>
        <v>20</v>
      </c>
      <c r="M31">
        <f t="shared" ca="1" si="26"/>
        <v>7</v>
      </c>
      <c r="N31" s="5" t="s">
        <v>42</v>
      </c>
      <c r="O31" t="str">
        <f t="shared" ca="1" si="11"/>
        <v>20 Päckchen Salzstangen kosten 38,60 €.</v>
      </c>
      <c r="P31" s="5" t="str">
        <f t="shared" ca="1" si="12"/>
        <v>Was kosten 7 Päckchen Salzstangen?</v>
      </c>
      <c r="Q31">
        <f t="shared" ca="1" si="1"/>
        <v>7</v>
      </c>
      <c r="S31">
        <f t="shared" ca="1" si="18"/>
        <v>2.8571428571428572</v>
      </c>
      <c r="T31">
        <f t="shared" ca="1" si="14"/>
        <v>3</v>
      </c>
      <c r="U31">
        <f t="shared" ca="1" si="19"/>
        <v>0.35</v>
      </c>
      <c r="V31" s="2">
        <f t="shared" ca="1" si="16"/>
        <v>0</v>
      </c>
      <c r="W31">
        <f t="shared" ca="1" si="20"/>
        <v>0</v>
      </c>
    </row>
    <row r="32" spans="2:23" ht="15" x14ac:dyDescent="0.2">
      <c r="B32">
        <f t="shared" ca="1" si="0"/>
        <v>19</v>
      </c>
      <c r="C32">
        <v>69</v>
      </c>
      <c r="D32">
        <v>139</v>
      </c>
      <c r="E32">
        <f t="shared" ca="1" si="2"/>
        <v>1.05</v>
      </c>
      <c r="F32">
        <f t="shared" ca="1" si="3"/>
        <v>21</v>
      </c>
      <c r="G32" s="11">
        <f t="shared" ca="1" si="21"/>
        <v>22.05</v>
      </c>
      <c r="H32">
        <f t="shared" ca="1" si="5"/>
        <v>9</v>
      </c>
      <c r="I32" s="11">
        <f t="shared" ca="1" si="22"/>
        <v>9.4500000000000011</v>
      </c>
      <c r="J32">
        <f t="shared" ca="1" si="23"/>
        <v>3</v>
      </c>
      <c r="K32" s="11">
        <f t="shared" ca="1" si="24"/>
        <v>3.1500000000000004</v>
      </c>
      <c r="L32">
        <f t="shared" ca="1" si="25"/>
        <v>7</v>
      </c>
      <c r="M32">
        <f t="shared" ca="1" si="26"/>
        <v>3</v>
      </c>
      <c r="N32" s="5" t="s">
        <v>43</v>
      </c>
      <c r="O32" t="str">
        <f t="shared" ca="1" si="11"/>
        <v>21 Päckchen Brausepulver kosten 22,05 €.</v>
      </c>
      <c r="P32" s="5" t="str">
        <f t="shared" ca="1" si="12"/>
        <v>Was kosten 9 Päckchen Brausepulver?</v>
      </c>
      <c r="Q32">
        <f t="shared" ca="1" si="1"/>
        <v>9</v>
      </c>
      <c r="S32">
        <f t="shared" ca="1" si="18"/>
        <v>2.3333333333333335</v>
      </c>
      <c r="T32">
        <f t="shared" ca="1" si="14"/>
        <v>2</v>
      </c>
      <c r="U32">
        <f t="shared" ca="1" si="19"/>
        <v>0.42857142857142855</v>
      </c>
      <c r="V32" s="2">
        <f t="shared" ca="1" si="16"/>
        <v>0</v>
      </c>
      <c r="W32">
        <f t="shared" ca="1" si="20"/>
        <v>0</v>
      </c>
    </row>
    <row r="33" spans="2:23" ht="15" x14ac:dyDescent="0.2">
      <c r="B33">
        <f t="shared" ca="1" si="0"/>
        <v>22</v>
      </c>
      <c r="C33">
        <v>79</v>
      </c>
      <c r="D33">
        <v>169</v>
      </c>
      <c r="E33">
        <f t="shared" ca="1" si="2"/>
        <v>1.21</v>
      </c>
      <c r="F33">
        <f t="shared" ca="1" si="3"/>
        <v>20</v>
      </c>
      <c r="G33" s="11">
        <f t="shared" ca="1" si="21"/>
        <v>24.2</v>
      </c>
      <c r="H33">
        <f t="shared" ca="1" si="5"/>
        <v>19</v>
      </c>
      <c r="I33" s="11">
        <f t="shared" ca="1" si="22"/>
        <v>22.99</v>
      </c>
      <c r="J33">
        <f t="shared" ca="1" si="23"/>
        <v>1</v>
      </c>
      <c r="K33" s="11">
        <f t="shared" ca="1" si="24"/>
        <v>1.21</v>
      </c>
      <c r="L33">
        <f t="shared" ca="1" si="25"/>
        <v>20</v>
      </c>
      <c r="M33">
        <f t="shared" ca="1" si="26"/>
        <v>19</v>
      </c>
      <c r="N33" s="5" t="s">
        <v>44</v>
      </c>
      <c r="O33" t="str">
        <f t="shared" ca="1" si="11"/>
        <v>20 Gläser Senf kosten 24,20 €.</v>
      </c>
      <c r="P33" s="5" t="str">
        <f t="shared" ca="1" si="12"/>
        <v>Was kosten 19 Gläser Senf?</v>
      </c>
      <c r="Q33">
        <f t="shared" ca="1" si="1"/>
        <v>19</v>
      </c>
      <c r="S33">
        <f t="shared" ca="1" si="18"/>
        <v>1.0526315789473684</v>
      </c>
      <c r="T33">
        <f t="shared" ca="1" si="14"/>
        <v>1</v>
      </c>
      <c r="U33">
        <f t="shared" ca="1" si="19"/>
        <v>0.95</v>
      </c>
      <c r="V33" s="2">
        <f t="shared" ca="1" si="16"/>
        <v>1</v>
      </c>
      <c r="W33">
        <f t="shared" ca="1" si="20"/>
        <v>0</v>
      </c>
    </row>
    <row r="34" spans="2:23" ht="15" x14ac:dyDescent="0.2">
      <c r="B34">
        <f t="shared" ca="1" si="0"/>
        <v>25</v>
      </c>
      <c r="C34">
        <v>99</v>
      </c>
      <c r="D34">
        <v>169</v>
      </c>
      <c r="E34">
        <f t="shared" ca="1" si="2"/>
        <v>1.21</v>
      </c>
      <c r="F34">
        <f t="shared" ca="1" si="3"/>
        <v>9</v>
      </c>
      <c r="G34" s="11">
        <f t="shared" ca="1" si="21"/>
        <v>10.89</v>
      </c>
      <c r="H34">
        <f t="shared" ca="1" si="5"/>
        <v>7</v>
      </c>
      <c r="I34" s="11">
        <f t="shared" ca="1" si="22"/>
        <v>8.4699999999999989</v>
      </c>
      <c r="J34">
        <f t="shared" ca="1" si="23"/>
        <v>1</v>
      </c>
      <c r="K34" s="11">
        <f t="shared" ca="1" si="24"/>
        <v>1.21</v>
      </c>
      <c r="L34">
        <f t="shared" ca="1" si="25"/>
        <v>9</v>
      </c>
      <c r="M34">
        <f t="shared" ca="1" si="26"/>
        <v>7</v>
      </c>
      <c r="N34" s="5" t="s">
        <v>49</v>
      </c>
      <c r="O34" t="str">
        <f t="shared" ca="1" si="11"/>
        <v>9 Flaschen Tomatenketchup kosten 10,89 €.</v>
      </c>
      <c r="P34" s="5" t="str">
        <f t="shared" ca="1" si="12"/>
        <v>Was kosten 7 Flaschen Tomatenketchup?</v>
      </c>
      <c r="Q34">
        <f t="shared" ca="1" si="1"/>
        <v>7</v>
      </c>
      <c r="S34">
        <f t="shared" ca="1" si="18"/>
        <v>1.2857142857142858</v>
      </c>
      <c r="T34">
        <f t="shared" ca="1" si="14"/>
        <v>1</v>
      </c>
      <c r="U34">
        <f t="shared" ca="1" si="19"/>
        <v>0.77777777777777779</v>
      </c>
      <c r="V34" s="2">
        <f t="shared" ca="1" si="16"/>
        <v>1</v>
      </c>
      <c r="W34">
        <f t="shared" ca="1" si="20"/>
        <v>0</v>
      </c>
    </row>
    <row r="35" spans="2:23" ht="15" x14ac:dyDescent="0.2">
      <c r="B35">
        <f t="shared" ca="1" si="0"/>
        <v>28</v>
      </c>
      <c r="C35">
        <v>699</v>
      </c>
      <c r="D35">
        <v>999</v>
      </c>
      <c r="E35">
        <f t="shared" ca="1" si="2"/>
        <v>7.16</v>
      </c>
      <c r="F35">
        <f t="shared" ca="1" si="3"/>
        <v>16</v>
      </c>
      <c r="G35" s="11">
        <f t="shared" ca="1" si="21"/>
        <v>114.56</v>
      </c>
      <c r="H35">
        <f t="shared" ca="1" si="5"/>
        <v>10</v>
      </c>
      <c r="I35" s="11">
        <f t="shared" ca="1" si="22"/>
        <v>71.599999999999994</v>
      </c>
      <c r="J35">
        <f t="shared" ca="1" si="23"/>
        <v>2</v>
      </c>
      <c r="K35" s="11">
        <f t="shared" ca="1" si="24"/>
        <v>14.32</v>
      </c>
      <c r="L35">
        <f t="shared" ca="1" si="25"/>
        <v>8</v>
      </c>
      <c r="M35">
        <f t="shared" ca="1" si="26"/>
        <v>5</v>
      </c>
      <c r="N35" s="5" t="s">
        <v>45</v>
      </c>
      <c r="O35" t="str">
        <f t="shared" ca="1" si="11"/>
        <v>16 Pakete Waschpulver kosten 114,56 €.</v>
      </c>
      <c r="P35" s="5" t="str">
        <f t="shared" ca="1" si="12"/>
        <v>Was kosten 10 Pakete Waschpulver?</v>
      </c>
      <c r="Q35">
        <f t="shared" ca="1" si="1"/>
        <v>10</v>
      </c>
      <c r="S35">
        <f t="shared" ca="1" si="18"/>
        <v>1.6</v>
      </c>
      <c r="T35">
        <f t="shared" ca="1" si="14"/>
        <v>2</v>
      </c>
      <c r="U35">
        <f t="shared" ca="1" si="19"/>
        <v>0.625</v>
      </c>
      <c r="V35" s="2">
        <f t="shared" ca="1" si="16"/>
        <v>1</v>
      </c>
      <c r="W35">
        <f t="shared" ca="1" si="20"/>
        <v>0</v>
      </c>
    </row>
    <row r="36" spans="2:23" ht="15" x14ac:dyDescent="0.2">
      <c r="B36">
        <f t="shared" ca="1" si="0"/>
        <v>31</v>
      </c>
      <c r="C36">
        <v>299</v>
      </c>
      <c r="D36">
        <v>599</v>
      </c>
      <c r="E36">
        <f t="shared" ca="1" si="2"/>
        <v>5.15</v>
      </c>
      <c r="F36">
        <f t="shared" ca="1" si="3"/>
        <v>5</v>
      </c>
      <c r="G36" s="11">
        <f t="shared" ca="1" si="21"/>
        <v>25.75</v>
      </c>
      <c r="H36">
        <f t="shared" ca="1" si="5"/>
        <v>19</v>
      </c>
      <c r="I36" s="11">
        <f t="shared" ca="1" si="22"/>
        <v>97.850000000000009</v>
      </c>
      <c r="J36">
        <f t="shared" ca="1" si="23"/>
        <v>1</v>
      </c>
      <c r="K36" s="11">
        <f t="shared" ca="1" si="24"/>
        <v>5.15</v>
      </c>
      <c r="L36">
        <f t="shared" ca="1" si="25"/>
        <v>5</v>
      </c>
      <c r="M36">
        <f t="shared" ca="1" si="26"/>
        <v>19</v>
      </c>
      <c r="N36" s="5" t="s">
        <v>46</v>
      </c>
      <c r="O36" t="str">
        <f t="shared" ca="1" si="11"/>
        <v>5 Päckchen Spülmaschinentabs kosten 25,75 €.</v>
      </c>
      <c r="P36" s="5" t="str">
        <f t="shared" ca="1" si="12"/>
        <v>Was kosten 19 Päckchen Spülmaschinentabs?</v>
      </c>
      <c r="Q36">
        <f t="shared" ca="1" si="1"/>
        <v>19</v>
      </c>
      <c r="S36">
        <f t="shared" ca="1" si="18"/>
        <v>0.26315789473684209</v>
      </c>
      <c r="T36">
        <f t="shared" ca="1" si="14"/>
        <v>0</v>
      </c>
      <c r="U36">
        <f t="shared" ca="1" si="19"/>
        <v>3.8</v>
      </c>
      <c r="V36" s="2">
        <f t="shared" ca="1" si="16"/>
        <v>4</v>
      </c>
      <c r="W36">
        <f t="shared" ca="1" si="20"/>
        <v>0</v>
      </c>
    </row>
    <row r="37" spans="2:23" ht="15" x14ac:dyDescent="0.2">
      <c r="B37">
        <f t="shared" ca="1" si="0"/>
        <v>34</v>
      </c>
      <c r="C37">
        <v>99</v>
      </c>
      <c r="D37">
        <v>189</v>
      </c>
      <c r="E37">
        <f t="shared" ca="1" si="2"/>
        <v>1.89</v>
      </c>
      <c r="F37">
        <f t="shared" ca="1" si="3"/>
        <v>14</v>
      </c>
      <c r="G37" s="11">
        <f t="shared" ca="1" si="21"/>
        <v>26.459999999999997</v>
      </c>
      <c r="H37">
        <f t="shared" ca="1" si="5"/>
        <v>17</v>
      </c>
      <c r="I37" s="11">
        <f t="shared" ca="1" si="22"/>
        <v>32.129999999999995</v>
      </c>
      <c r="J37">
        <f t="shared" ca="1" si="23"/>
        <v>1</v>
      </c>
      <c r="K37" s="11">
        <f t="shared" ca="1" si="24"/>
        <v>1.89</v>
      </c>
      <c r="L37">
        <f t="shared" ca="1" si="25"/>
        <v>14</v>
      </c>
      <c r="M37">
        <f t="shared" ca="1" si="26"/>
        <v>17</v>
      </c>
      <c r="N37" s="5" t="s">
        <v>48</v>
      </c>
      <c r="O37" t="str">
        <f t="shared" ca="1" si="11"/>
        <v>14 Gläser Gurken kosten 26,46 €.</v>
      </c>
      <c r="P37" s="5" t="str">
        <f t="shared" ca="1" si="12"/>
        <v>Was kosten 17 Gläser Gurken?</v>
      </c>
      <c r="Q37">
        <f t="shared" ca="1" si="1"/>
        <v>17</v>
      </c>
      <c r="S37">
        <f t="shared" ca="1" si="18"/>
        <v>0.82352941176470584</v>
      </c>
      <c r="T37">
        <f t="shared" ca="1" si="14"/>
        <v>1</v>
      </c>
      <c r="U37">
        <f t="shared" ca="1" si="19"/>
        <v>1.2142857142857142</v>
      </c>
      <c r="V37" s="2">
        <f t="shared" ca="1" si="16"/>
        <v>1</v>
      </c>
      <c r="W37">
        <f t="shared" ca="1" si="20"/>
        <v>0</v>
      </c>
    </row>
    <row r="38" spans="2:23" ht="15" x14ac:dyDescent="0.2">
      <c r="B38">
        <f ca="1">MOD(B37+$A$2,$A$1)</f>
        <v>0</v>
      </c>
      <c r="C38">
        <v>29</v>
      </c>
      <c r="D38">
        <v>49</v>
      </c>
      <c r="E38">
        <f t="shared" ca="1" si="2"/>
        <v>0.37</v>
      </c>
      <c r="F38">
        <f t="shared" ca="1" si="3"/>
        <v>20</v>
      </c>
      <c r="G38" s="11">
        <f t="shared" ca="1" si="21"/>
        <v>7.4</v>
      </c>
      <c r="H38">
        <f t="shared" ca="1" si="5"/>
        <v>19</v>
      </c>
      <c r="I38" s="11">
        <f t="shared" ca="1" si="22"/>
        <v>7.03</v>
      </c>
      <c r="J38">
        <f t="shared" ca="1" si="23"/>
        <v>1</v>
      </c>
      <c r="K38" s="11">
        <f t="shared" ca="1" si="24"/>
        <v>0.37</v>
      </c>
      <c r="L38">
        <f t="shared" ca="1" si="25"/>
        <v>20</v>
      </c>
      <c r="M38">
        <f t="shared" ca="1" si="26"/>
        <v>19</v>
      </c>
      <c r="N38" s="5" t="s">
        <v>47</v>
      </c>
      <c r="O38" t="str">
        <f t="shared" ca="1" si="11"/>
        <v>20 Dosen Bohnen kosten 7,40 €.</v>
      </c>
      <c r="P38" s="5" t="str">
        <f t="shared" ca="1" si="12"/>
        <v>Was kosten 19 Dosen Bohnen?</v>
      </c>
      <c r="Q38">
        <f t="shared" ca="1" si="1"/>
        <v>19</v>
      </c>
      <c r="S38">
        <f t="shared" ca="1" si="18"/>
        <v>1.0526315789473684</v>
      </c>
      <c r="T38">
        <f t="shared" ca="1" si="14"/>
        <v>1</v>
      </c>
      <c r="U38">
        <f t="shared" ca="1" si="19"/>
        <v>0.95</v>
      </c>
      <c r="V38" s="2">
        <f t="shared" ca="1" si="16"/>
        <v>1</v>
      </c>
      <c r="W38">
        <f t="shared" ca="1" si="20"/>
        <v>0</v>
      </c>
    </row>
    <row r="39" spans="2:23" ht="15" x14ac:dyDescent="0.2">
      <c r="B39" s="1"/>
      <c r="C39" s="1"/>
      <c r="D39" s="1"/>
    </row>
    <row r="41" spans="2:23" ht="15" x14ac:dyDescent="0.2">
      <c r="B41" s="2"/>
      <c r="C41" s="2"/>
      <c r="D41" s="2"/>
    </row>
    <row r="43" spans="2:23" ht="15" x14ac:dyDescent="0.2">
      <c r="B43" s="1"/>
      <c r="C43" s="1"/>
      <c r="D43" s="1"/>
    </row>
    <row r="44" spans="2:23" ht="15" x14ac:dyDescent="0.2">
      <c r="B44" s="1"/>
      <c r="C44" s="1"/>
      <c r="D44" s="1"/>
    </row>
    <row r="45" spans="2:23" ht="15" x14ac:dyDescent="0.2">
      <c r="B45" s="1"/>
      <c r="C45" s="1"/>
      <c r="D45" s="1"/>
    </row>
    <row r="46" spans="2:23" ht="15" x14ac:dyDescent="0.2">
      <c r="B46" s="1"/>
      <c r="C46" s="1"/>
      <c r="D46" s="1"/>
    </row>
    <row r="47" spans="2:23" ht="15" x14ac:dyDescent="0.2">
      <c r="B47" s="1"/>
      <c r="C47" s="1"/>
      <c r="D47" s="1"/>
    </row>
    <row r="48" spans="2:23" ht="15" x14ac:dyDescent="0.2">
      <c r="B48" s="1"/>
      <c r="C48" s="1"/>
      <c r="D48" s="1"/>
    </row>
    <row r="49" spans="2:4" ht="15" x14ac:dyDescent="0.2">
      <c r="B49" s="1"/>
      <c r="C49" s="1"/>
      <c r="D49" s="1"/>
    </row>
    <row r="51" spans="2:4" ht="15" x14ac:dyDescent="0.2">
      <c r="B51" s="2"/>
      <c r="C51" s="2"/>
      <c r="D51" s="2"/>
    </row>
    <row r="53" spans="2:4" ht="15" x14ac:dyDescent="0.2">
      <c r="B53" s="1"/>
      <c r="C53" s="1"/>
      <c r="D53" s="1"/>
    </row>
    <row r="54" spans="2:4" ht="15" x14ac:dyDescent="0.2">
      <c r="B54" s="1"/>
      <c r="C54" s="1"/>
      <c r="D54" s="1"/>
    </row>
    <row r="55" spans="2:4" ht="15" x14ac:dyDescent="0.2">
      <c r="B55" s="1"/>
      <c r="C55" s="1"/>
      <c r="D55" s="1"/>
    </row>
    <row r="56" spans="2:4" ht="15" x14ac:dyDescent="0.2">
      <c r="B56" s="1"/>
      <c r="C56" s="1"/>
      <c r="D56" s="1"/>
    </row>
    <row r="57" spans="2:4" ht="15" x14ac:dyDescent="0.2">
      <c r="B57" s="1"/>
      <c r="C57" s="1"/>
      <c r="D57" s="1"/>
    </row>
    <row r="58" spans="2:4" ht="15" x14ac:dyDescent="0.2">
      <c r="B58" s="1"/>
      <c r="C58" s="1"/>
      <c r="D58" s="1"/>
    </row>
    <row r="59" spans="2:4" ht="15" x14ac:dyDescent="0.2">
      <c r="B59" s="1"/>
      <c r="C59" s="1"/>
      <c r="D59" s="1"/>
    </row>
    <row r="61" spans="2:4" ht="15" x14ac:dyDescent="0.2">
      <c r="B61" s="2"/>
      <c r="C61" s="2"/>
      <c r="D61" s="2"/>
    </row>
    <row r="63" spans="2:4" ht="15" x14ac:dyDescent="0.2">
      <c r="B63" s="1"/>
      <c r="C63" s="1"/>
      <c r="D63" s="1"/>
    </row>
    <row r="64" spans="2:4" ht="15" x14ac:dyDescent="0.2">
      <c r="B64" s="1"/>
      <c r="C64" s="1"/>
      <c r="D64" s="1"/>
    </row>
    <row r="65" spans="2:4" ht="15" x14ac:dyDescent="0.2">
      <c r="B65" s="1"/>
      <c r="C65" s="1"/>
      <c r="D65" s="1"/>
    </row>
    <row r="66" spans="2:4" ht="15" x14ac:dyDescent="0.2">
      <c r="B66" s="1"/>
      <c r="C66" s="1"/>
      <c r="D66" s="1"/>
    </row>
    <row r="67" spans="2:4" ht="15" x14ac:dyDescent="0.2">
      <c r="B67" s="1"/>
      <c r="C67" s="1"/>
      <c r="D67" s="1"/>
    </row>
    <row r="68" spans="2:4" ht="15" x14ac:dyDescent="0.2">
      <c r="B68" s="1"/>
      <c r="C68" s="1"/>
      <c r="D68" s="1"/>
    </row>
    <row r="69" spans="2:4" ht="15" x14ac:dyDescent="0.2">
      <c r="B69" s="1"/>
      <c r="C69" s="1"/>
      <c r="D69" s="1"/>
    </row>
    <row r="71" spans="2:4" ht="15" x14ac:dyDescent="0.2">
      <c r="B71" s="2"/>
      <c r="C71" s="2"/>
      <c r="D71" s="2"/>
    </row>
    <row r="73" spans="2:4" ht="15" x14ac:dyDescent="0.2">
      <c r="B73" s="1"/>
      <c r="C73" s="1"/>
      <c r="D73" s="1"/>
    </row>
    <row r="74" spans="2:4" ht="15" x14ac:dyDescent="0.2">
      <c r="B74" s="1"/>
      <c r="C74" s="1"/>
      <c r="D74" s="1"/>
    </row>
    <row r="75" spans="2:4" ht="15" x14ac:dyDescent="0.2">
      <c r="B75" s="1"/>
      <c r="C75" s="1"/>
      <c r="D75" s="1"/>
    </row>
    <row r="76" spans="2:4" ht="15" x14ac:dyDescent="0.2">
      <c r="B76" s="1"/>
      <c r="C76" s="1"/>
      <c r="D76" s="1"/>
    </row>
    <row r="77" spans="2:4" ht="15" x14ac:dyDescent="0.2">
      <c r="B77" s="1"/>
      <c r="C77" s="1"/>
      <c r="D77" s="1"/>
    </row>
    <row r="78" spans="2:4" ht="15" x14ac:dyDescent="0.2">
      <c r="B78" s="1"/>
      <c r="C78" s="1"/>
      <c r="D78" s="1"/>
    </row>
    <row r="79" spans="2:4" ht="15" x14ac:dyDescent="0.2">
      <c r="B79" s="1"/>
      <c r="C79" s="1"/>
      <c r="D79" s="1"/>
    </row>
    <row r="81" spans="2:4" ht="15" x14ac:dyDescent="0.2">
      <c r="B81" s="2"/>
      <c r="C81" s="2"/>
      <c r="D81" s="2"/>
    </row>
    <row r="83" spans="2:4" ht="15" x14ac:dyDescent="0.2">
      <c r="B83" s="1"/>
      <c r="C83" s="1"/>
      <c r="D83" s="1"/>
    </row>
    <row r="84" spans="2:4" ht="15" x14ac:dyDescent="0.2">
      <c r="B84" s="1"/>
      <c r="C84" s="1"/>
      <c r="D84" s="1"/>
    </row>
    <row r="85" spans="2:4" ht="15" x14ac:dyDescent="0.2">
      <c r="B85" s="1"/>
      <c r="C85" s="1"/>
      <c r="D85" s="1"/>
    </row>
    <row r="86" spans="2:4" ht="15" x14ac:dyDescent="0.2">
      <c r="B86" s="1"/>
      <c r="C86" s="1"/>
      <c r="D86" s="1"/>
    </row>
    <row r="87" spans="2:4" ht="15" x14ac:dyDescent="0.2">
      <c r="B87" s="1"/>
      <c r="C87" s="1"/>
      <c r="D87" s="1"/>
    </row>
    <row r="88" spans="2:4" ht="15" x14ac:dyDescent="0.2">
      <c r="B88" s="1"/>
      <c r="C88" s="1"/>
      <c r="D88" s="1"/>
    </row>
    <row r="89" spans="2:4" ht="15" x14ac:dyDescent="0.2">
      <c r="B89" s="1"/>
      <c r="C89" s="1"/>
      <c r="D89" s="1"/>
    </row>
    <row r="91" spans="2:4" ht="15" x14ac:dyDescent="0.2">
      <c r="B91" s="2"/>
      <c r="C91" s="2"/>
      <c r="D91" s="2"/>
    </row>
    <row r="93" spans="2:4" ht="15" x14ac:dyDescent="0.2">
      <c r="B93" s="1"/>
      <c r="C93" s="1"/>
      <c r="D93" s="1"/>
    </row>
    <row r="94" spans="2:4" ht="15" x14ac:dyDescent="0.2">
      <c r="B94" s="1"/>
      <c r="C94" s="1"/>
      <c r="D94" s="1"/>
    </row>
    <row r="95" spans="2:4" ht="15" x14ac:dyDescent="0.2">
      <c r="B95" s="1"/>
      <c r="C95" s="1"/>
      <c r="D95" s="1"/>
    </row>
    <row r="96" spans="2:4" ht="15" x14ac:dyDescent="0.2">
      <c r="B96" s="1"/>
      <c r="C96" s="1"/>
      <c r="D96" s="1"/>
    </row>
    <row r="97" spans="2:4" ht="15" x14ac:dyDescent="0.2">
      <c r="B97" s="1"/>
      <c r="C97" s="1"/>
      <c r="D97" s="1"/>
    </row>
    <row r="98" spans="2:4" ht="15" x14ac:dyDescent="0.2">
      <c r="B98" s="1"/>
      <c r="C98" s="1"/>
      <c r="D98" s="1"/>
    </row>
    <row r="99" spans="2:4" ht="15" x14ac:dyDescent="0.2">
      <c r="B99" s="1"/>
      <c r="C99" s="1"/>
      <c r="D99" s="1"/>
    </row>
    <row r="101" spans="2:4" ht="15" x14ac:dyDescent="0.2">
      <c r="B101" s="2"/>
      <c r="C101" s="2"/>
      <c r="D101" s="2"/>
    </row>
    <row r="103" spans="2:4" ht="15" x14ac:dyDescent="0.2">
      <c r="B103" s="1"/>
      <c r="C103" s="1"/>
      <c r="D103" s="1"/>
    </row>
    <row r="104" spans="2:4" ht="15" x14ac:dyDescent="0.2">
      <c r="B104" s="1"/>
      <c r="C104" s="1"/>
      <c r="D104" s="1"/>
    </row>
    <row r="105" spans="2:4" ht="15" x14ac:dyDescent="0.2">
      <c r="B105" s="1"/>
      <c r="C105" s="1"/>
      <c r="D105" s="1"/>
    </row>
    <row r="106" spans="2:4" ht="15" x14ac:dyDescent="0.2">
      <c r="B106" s="1"/>
      <c r="C106" s="1"/>
      <c r="D106" s="1"/>
    </row>
    <row r="107" spans="2:4" ht="15" x14ac:dyDescent="0.2">
      <c r="B107" s="1"/>
      <c r="C107" s="1"/>
      <c r="D107" s="1"/>
    </row>
    <row r="108" spans="2:4" ht="15" x14ac:dyDescent="0.2">
      <c r="B108" s="1"/>
      <c r="C108" s="1"/>
      <c r="D108" s="1"/>
    </row>
    <row r="109" spans="2:4" ht="15" x14ac:dyDescent="0.2">
      <c r="B109" s="1"/>
      <c r="C109" s="1"/>
      <c r="D109" s="1"/>
    </row>
    <row r="113" spans="2:4" ht="15" x14ac:dyDescent="0.2">
      <c r="B113" s="1"/>
      <c r="C113" s="1"/>
      <c r="D113" s="1"/>
    </row>
    <row r="114" spans="2:4" ht="15" x14ac:dyDescent="0.2">
      <c r="B114" s="1"/>
      <c r="C114" s="1"/>
      <c r="D114" s="1"/>
    </row>
    <row r="115" spans="2:4" ht="15" x14ac:dyDescent="0.2">
      <c r="B115" s="1"/>
      <c r="C115" s="1"/>
      <c r="D115" s="1"/>
    </row>
    <row r="116" spans="2:4" ht="15" x14ac:dyDescent="0.2">
      <c r="B116" s="1"/>
      <c r="C116" s="1"/>
      <c r="D116" s="1"/>
    </row>
    <row r="117" spans="2:4" ht="15" x14ac:dyDescent="0.2">
      <c r="B117" s="1"/>
      <c r="C117" s="1"/>
      <c r="D117" s="1"/>
    </row>
    <row r="118" spans="2:4" ht="15" x14ac:dyDescent="0.2">
      <c r="B118" s="1"/>
      <c r="C118" s="1"/>
      <c r="D118" s="1"/>
    </row>
    <row r="119" spans="2:4" ht="15" x14ac:dyDescent="0.2">
      <c r="B119" s="1"/>
      <c r="C119" s="1"/>
      <c r="D119" s="1"/>
    </row>
    <row r="123" spans="2:4" ht="15" x14ac:dyDescent="0.2">
      <c r="B123" s="1"/>
      <c r="C123" s="1"/>
      <c r="D123" s="1"/>
    </row>
    <row r="124" spans="2:4" ht="15" x14ac:dyDescent="0.2">
      <c r="B124" s="1"/>
      <c r="C124" s="1"/>
      <c r="D124" s="1"/>
    </row>
    <row r="125" spans="2:4" ht="15" x14ac:dyDescent="0.2">
      <c r="B125" s="1"/>
      <c r="C125" s="1"/>
      <c r="D125" s="1"/>
    </row>
    <row r="126" spans="2:4" ht="15" x14ac:dyDescent="0.2">
      <c r="B126" s="1"/>
      <c r="C126" s="1"/>
      <c r="D126" s="1"/>
    </row>
    <row r="127" spans="2:4" ht="15" x14ac:dyDescent="0.2">
      <c r="B127" s="1"/>
      <c r="C127" s="1"/>
      <c r="D127" s="1"/>
    </row>
    <row r="128" spans="2:4" ht="15" x14ac:dyDescent="0.2">
      <c r="B128" s="1"/>
      <c r="C128" s="1"/>
      <c r="D128" s="1"/>
    </row>
    <row r="129" spans="2:4" ht="15" x14ac:dyDescent="0.2">
      <c r="B129" s="1"/>
      <c r="C129" s="1"/>
      <c r="D129" s="1"/>
    </row>
    <row r="133" spans="2:4" ht="15" x14ac:dyDescent="0.2">
      <c r="B133" s="1"/>
      <c r="C133" s="1"/>
      <c r="D133" s="1"/>
    </row>
    <row r="134" spans="2:4" ht="15" x14ac:dyDescent="0.2">
      <c r="B134" s="1"/>
      <c r="C134" s="1"/>
      <c r="D134" s="1"/>
    </row>
    <row r="135" spans="2:4" ht="15" x14ac:dyDescent="0.2">
      <c r="B135" s="1"/>
      <c r="C135" s="1"/>
      <c r="D135" s="1"/>
    </row>
    <row r="136" spans="2:4" ht="15" x14ac:dyDescent="0.2">
      <c r="B136" s="1"/>
      <c r="C136" s="1"/>
      <c r="D136" s="1"/>
    </row>
    <row r="137" spans="2:4" ht="15" x14ac:dyDescent="0.2">
      <c r="B137" s="1"/>
      <c r="C137" s="1"/>
      <c r="D137" s="1"/>
    </row>
    <row r="138" spans="2:4" ht="15" x14ac:dyDescent="0.2">
      <c r="B138" s="1"/>
      <c r="C138" s="1"/>
      <c r="D138" s="1"/>
    </row>
    <row r="139" spans="2:4" ht="15" x14ac:dyDescent="0.2">
      <c r="B139" s="1"/>
      <c r="C139" s="1"/>
      <c r="D139" s="1"/>
    </row>
    <row r="143" spans="2:4" ht="15" x14ac:dyDescent="0.2">
      <c r="B143" s="1"/>
      <c r="C143" s="1"/>
      <c r="D143" s="1"/>
    </row>
    <row r="144" spans="2:4" ht="15" x14ac:dyDescent="0.2">
      <c r="B144" s="1"/>
      <c r="C144" s="1"/>
      <c r="D144" s="1"/>
    </row>
    <row r="145" spans="2:4" ht="15" x14ac:dyDescent="0.2">
      <c r="B145" s="1"/>
      <c r="C145" s="1"/>
      <c r="D145" s="1"/>
    </row>
    <row r="146" spans="2:4" ht="15" x14ac:dyDescent="0.2">
      <c r="B146" s="1"/>
      <c r="C146" s="1"/>
      <c r="D146" s="1"/>
    </row>
    <row r="147" spans="2:4" ht="15" x14ac:dyDescent="0.2">
      <c r="B147" s="1"/>
      <c r="C147" s="1"/>
      <c r="D147" s="1"/>
    </row>
    <row r="148" spans="2:4" ht="15" x14ac:dyDescent="0.2">
      <c r="B148" s="1"/>
      <c r="C148" s="1"/>
      <c r="D148" s="1"/>
    </row>
    <row r="149" spans="2:4" ht="15" x14ac:dyDescent="0.2">
      <c r="B149" s="1"/>
      <c r="C149" s="1"/>
      <c r="D149" s="1"/>
    </row>
    <row r="153" spans="2:4" ht="15" x14ac:dyDescent="0.2">
      <c r="B153" s="1"/>
      <c r="C153" s="1"/>
      <c r="D153" s="1"/>
    </row>
    <row r="154" spans="2:4" ht="15" x14ac:dyDescent="0.2">
      <c r="B154" s="1"/>
      <c r="C154" s="1"/>
      <c r="D154" s="1"/>
    </row>
    <row r="155" spans="2:4" ht="15" x14ac:dyDescent="0.2">
      <c r="B155" s="1"/>
      <c r="C155" s="1"/>
      <c r="D155" s="1"/>
    </row>
    <row r="156" spans="2:4" ht="15" x14ac:dyDescent="0.2">
      <c r="B156" s="1"/>
      <c r="C156" s="1"/>
      <c r="D156" s="1"/>
    </row>
    <row r="157" spans="2:4" ht="15" x14ac:dyDescent="0.2">
      <c r="B157" s="1"/>
      <c r="C157" s="1"/>
      <c r="D157" s="1"/>
    </row>
    <row r="158" spans="2:4" ht="15" x14ac:dyDescent="0.2">
      <c r="B158" s="1"/>
      <c r="C158" s="1"/>
      <c r="D158" s="1"/>
    </row>
    <row r="159" spans="2:4" ht="15" x14ac:dyDescent="0.2">
      <c r="B159" s="1"/>
      <c r="C159" s="1"/>
      <c r="D159" s="1"/>
    </row>
    <row r="161" spans="2:4" ht="15" x14ac:dyDescent="0.2">
      <c r="B161" s="2"/>
      <c r="C161" s="2"/>
      <c r="D161" s="2"/>
    </row>
    <row r="163" spans="2:4" ht="15" x14ac:dyDescent="0.2">
      <c r="B163" s="1"/>
      <c r="C163" s="1"/>
      <c r="D163" s="1"/>
    </row>
    <row r="164" spans="2:4" ht="15" x14ac:dyDescent="0.2">
      <c r="B164" s="1"/>
      <c r="C164" s="1"/>
      <c r="D164" s="1"/>
    </row>
    <row r="165" spans="2:4" ht="15" x14ac:dyDescent="0.2">
      <c r="B165" s="1"/>
      <c r="C165" s="1"/>
      <c r="D165" s="1"/>
    </row>
    <row r="166" spans="2:4" ht="15" x14ac:dyDescent="0.2">
      <c r="B166" s="1"/>
      <c r="C166" s="1"/>
      <c r="D166" s="1"/>
    </row>
    <row r="167" spans="2:4" ht="15" x14ac:dyDescent="0.2">
      <c r="B167" s="1"/>
      <c r="C167" s="1"/>
      <c r="D167" s="1"/>
    </row>
    <row r="168" spans="2:4" ht="15" x14ac:dyDescent="0.2">
      <c r="B168" s="1"/>
      <c r="C168" s="1"/>
      <c r="D168" s="1"/>
    </row>
    <row r="169" spans="2:4" ht="15" x14ac:dyDescent="0.2">
      <c r="B169" s="1"/>
      <c r="C169" s="1"/>
      <c r="D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activeCell="H5" sqref="H5"/>
    </sheetView>
  </sheetViews>
  <sheetFormatPr baseColWidth="10" defaultRowHeight="12.75" x14ac:dyDescent="0.2"/>
  <cols>
    <col min="1" max="1" width="11.42578125" style="12"/>
    <col min="2" max="2" width="35" style="12" customWidth="1"/>
    <col min="3" max="3" width="11.5703125" style="12" customWidth="1"/>
    <col min="4" max="4" width="8.5703125" style="12" customWidth="1"/>
    <col min="5" max="5" width="11.42578125" style="12"/>
    <col min="6" max="6" width="5.85546875" style="12" bestFit="1" customWidth="1"/>
    <col min="7" max="7" width="9" style="12" customWidth="1"/>
    <col min="8" max="8" width="5.85546875" style="12" bestFit="1" customWidth="1"/>
    <col min="9" max="9" width="6.85546875" style="12" bestFit="1" customWidth="1"/>
    <col min="10" max="10" width="3" style="12" bestFit="1" customWidth="1"/>
    <col min="11" max="11" width="6.5703125" style="12" bestFit="1" customWidth="1"/>
    <col min="12" max="13" width="3" style="12" bestFit="1" customWidth="1"/>
    <col min="14" max="14" width="26.5703125" style="31" bestFit="1" customWidth="1"/>
    <col min="15" max="15" width="34.7109375" style="12" bestFit="1" customWidth="1"/>
    <col min="16" max="16" width="36" style="12" bestFit="1" customWidth="1"/>
    <col min="17" max="17" width="5.85546875" style="12" bestFit="1" customWidth="1"/>
    <col min="18" max="18" width="5.85546875" style="12" customWidth="1"/>
    <col min="19" max="16384" width="11.42578125" style="12"/>
  </cols>
  <sheetData>
    <row r="1" spans="1:23" x14ac:dyDescent="0.2">
      <c r="A1" s="12">
        <v>37</v>
      </c>
      <c r="C1" s="31" t="s">
        <v>11</v>
      </c>
      <c r="D1" s="31" t="s">
        <v>12</v>
      </c>
      <c r="E1" s="31" t="s">
        <v>6</v>
      </c>
      <c r="F1" s="31" t="s">
        <v>7</v>
      </c>
      <c r="G1" s="31" t="s">
        <v>9</v>
      </c>
      <c r="H1" s="31" t="s">
        <v>8</v>
      </c>
      <c r="I1" s="31" t="s">
        <v>10</v>
      </c>
      <c r="J1" s="31" t="s">
        <v>4</v>
      </c>
      <c r="K1" s="31" t="s">
        <v>6</v>
      </c>
      <c r="L1" s="31"/>
      <c r="M1" s="31"/>
      <c r="O1" s="12" t="s">
        <v>66</v>
      </c>
      <c r="Q1" s="31" t="s">
        <v>8</v>
      </c>
      <c r="R1" s="31"/>
    </row>
    <row r="2" spans="1:23" ht="15" x14ac:dyDescent="0.2">
      <c r="A2" s="12">
        <f ca="1">ROUND(RAND()*(A1-1)+0.5,0)</f>
        <v>32</v>
      </c>
      <c r="B2" s="12">
        <f t="shared" ref="B2:B37" ca="1" si="0">MOD(B1+$A$2,$A$1)</f>
        <v>32</v>
      </c>
      <c r="C2" s="12">
        <v>1</v>
      </c>
      <c r="D2" s="12">
        <v>2</v>
      </c>
      <c r="E2" s="12">
        <f ca="1">RANDBETWEEN(1,5+(D2-C2))</f>
        <v>1</v>
      </c>
      <c r="F2" s="12">
        <f t="shared" ref="F2:F38" ca="1" si="1">ROUND(RAND()*20+2,0)</f>
        <v>2</v>
      </c>
      <c r="G2" s="33">
        <f ca="1">E2*F2</f>
        <v>2</v>
      </c>
      <c r="H2" s="12">
        <f ca="1">IF(OR(Q2=F2,W2=1),F2+1,Q2)</f>
        <v>17</v>
      </c>
      <c r="I2" s="33">
        <f ca="1">H2*E2</f>
        <v>17</v>
      </c>
      <c r="J2" s="12">
        <f ca="1">GCD(F2,H2)</f>
        <v>1</v>
      </c>
      <c r="K2" s="33">
        <f ca="1">J2*E2</f>
        <v>1</v>
      </c>
      <c r="L2" s="12">
        <f ca="1">F2/J2</f>
        <v>2</v>
      </c>
      <c r="M2" s="12">
        <f ca="1">H2/J2</f>
        <v>17</v>
      </c>
      <c r="N2" s="31" t="s">
        <v>5</v>
      </c>
      <c r="O2" s="12" t="str">
        <f ca="1">F2&amp;" "&amp;N2&amp;" kosten "&amp;TEXT(G2,"##,00")&amp;" €."</f>
        <v>2 Tüten Gummibärchen kosten 2,00 €.</v>
      </c>
      <c r="P2" s="31" t="str">
        <f ca="1">"Was kosten "&amp;H2&amp;" "&amp;N2&amp;"?"</f>
        <v>Was kosten 17 Tüten Gummibärchen?</v>
      </c>
      <c r="Q2" s="12">
        <f t="shared" ref="Q2:Q38" ca="1" si="2">ROUND(RAND()*20+2,0)</f>
        <v>17</v>
      </c>
      <c r="S2" s="12">
        <f ca="1">F2/Q2</f>
        <v>0.11764705882352941</v>
      </c>
      <c r="T2" s="12">
        <f ca="1">ROUND(S2,0)</f>
        <v>0</v>
      </c>
      <c r="U2" s="12">
        <f ca="1">Q2/F2</f>
        <v>8.5</v>
      </c>
      <c r="V2" s="32">
        <f ca="1">ROUND(U2,0)</f>
        <v>9</v>
      </c>
      <c r="W2" s="12">
        <f ca="1">IF(OR(S2=T2,U2=V2),1,0)</f>
        <v>0</v>
      </c>
    </row>
    <row r="3" spans="1:23" ht="15" x14ac:dyDescent="0.2">
      <c r="B3" s="12">
        <f t="shared" ca="1" si="0"/>
        <v>27</v>
      </c>
      <c r="C3" s="12">
        <v>69</v>
      </c>
      <c r="D3" s="12">
        <v>139</v>
      </c>
      <c r="E3" s="12">
        <f t="shared" ref="E3:E20" ca="1" si="3">RANDBETWEEN(1,19)</f>
        <v>10</v>
      </c>
      <c r="F3" s="12">
        <f t="shared" ca="1" si="1"/>
        <v>20</v>
      </c>
      <c r="G3" s="33">
        <f t="shared" ref="G3:G38" ca="1" si="4">E3*F3</f>
        <v>200</v>
      </c>
      <c r="H3" s="12">
        <f t="shared" ref="H3:H38" ca="1" si="5">IF(OR(Q3=F3,W3=1),F3+1,Q3)</f>
        <v>14</v>
      </c>
      <c r="I3" s="33">
        <f t="shared" ref="I3:I38" ca="1" si="6">H3*E3</f>
        <v>140</v>
      </c>
      <c r="J3" s="12">
        <f t="shared" ref="J3:J38" ca="1" si="7">GCD(F3,H3)</f>
        <v>2</v>
      </c>
      <c r="K3" s="33">
        <f t="shared" ref="K3:K38" ca="1" si="8">J3*E3</f>
        <v>20</v>
      </c>
      <c r="L3" s="12">
        <f t="shared" ref="L3:L38" ca="1" si="9">F3/J3</f>
        <v>10</v>
      </c>
      <c r="M3" s="12">
        <f t="shared" ref="M3:M38" ca="1" si="10">H3/J3</f>
        <v>7</v>
      </c>
      <c r="N3" s="31" t="s">
        <v>14</v>
      </c>
      <c r="O3" s="12" t="str">
        <f t="shared" ref="O3:O38" ca="1" si="11">F3&amp;" "&amp;N3&amp;" kosten "&amp;TEXT(G3,"##,00")&amp;" €."</f>
        <v>20 Tafeln Schokolade kosten 200,00 €.</v>
      </c>
      <c r="P3" s="31" t="str">
        <f t="shared" ref="P3:P38" ca="1" si="12">"Was kosten "&amp;H3&amp;" "&amp;N3&amp;"?"</f>
        <v>Was kosten 14 Tafeln Schokolade?</v>
      </c>
      <c r="Q3" s="12">
        <f t="shared" ca="1" si="2"/>
        <v>14</v>
      </c>
      <c r="S3" s="12">
        <f t="shared" ref="S3:S38" ca="1" si="13">F3/Q3</f>
        <v>1.4285714285714286</v>
      </c>
      <c r="T3" s="12">
        <f t="shared" ref="T3:T38" ca="1" si="14">ROUND(S3,0)</f>
        <v>1</v>
      </c>
      <c r="U3" s="12">
        <f t="shared" ref="U3:U38" ca="1" si="15">Q3/F3</f>
        <v>0.7</v>
      </c>
      <c r="V3" s="32">
        <f t="shared" ref="V3:V38" ca="1" si="16">ROUND(U3,0)</f>
        <v>1</v>
      </c>
      <c r="W3" s="12">
        <f t="shared" ref="W3:W38" ca="1" si="17">IF(OR(S3=T3,U3=V3),1,0)</f>
        <v>0</v>
      </c>
    </row>
    <row r="4" spans="1:23" ht="15" x14ac:dyDescent="0.2">
      <c r="B4" s="12">
        <f t="shared" ca="1" si="0"/>
        <v>22</v>
      </c>
      <c r="C4" s="12">
        <v>149</v>
      </c>
      <c r="D4" s="12">
        <v>299</v>
      </c>
      <c r="E4" s="12">
        <f t="shared" ca="1" si="3"/>
        <v>17</v>
      </c>
      <c r="F4" s="12">
        <f t="shared" ca="1" si="1"/>
        <v>16</v>
      </c>
      <c r="G4" s="33">
        <f t="shared" ca="1" si="4"/>
        <v>272</v>
      </c>
      <c r="H4" s="12">
        <f t="shared" ca="1" si="5"/>
        <v>11</v>
      </c>
      <c r="I4" s="33">
        <f t="shared" ca="1" si="6"/>
        <v>187</v>
      </c>
      <c r="J4" s="12">
        <f t="shared" ca="1" si="7"/>
        <v>1</v>
      </c>
      <c r="K4" s="33">
        <f t="shared" ca="1" si="8"/>
        <v>17</v>
      </c>
      <c r="L4" s="12">
        <f t="shared" ca="1" si="9"/>
        <v>16</v>
      </c>
      <c r="M4" s="12">
        <f t="shared" ca="1" si="10"/>
        <v>11</v>
      </c>
      <c r="N4" s="31" t="s">
        <v>15</v>
      </c>
      <c r="O4" s="12" t="str">
        <f t="shared" ca="1" si="11"/>
        <v>16 Packungen Kekse kosten 272,00 €.</v>
      </c>
      <c r="P4" s="31" t="str">
        <f t="shared" ca="1" si="12"/>
        <v>Was kosten 11 Packungen Kekse?</v>
      </c>
      <c r="Q4" s="12">
        <f t="shared" ca="1" si="2"/>
        <v>11</v>
      </c>
      <c r="S4" s="12">
        <f t="shared" ca="1" si="13"/>
        <v>1.4545454545454546</v>
      </c>
      <c r="T4" s="12">
        <f t="shared" ca="1" si="14"/>
        <v>1</v>
      </c>
      <c r="U4" s="12">
        <f t="shared" ca="1" si="15"/>
        <v>0.6875</v>
      </c>
      <c r="V4" s="32">
        <f t="shared" ca="1" si="16"/>
        <v>1</v>
      </c>
      <c r="W4" s="12">
        <f t="shared" ca="1" si="17"/>
        <v>0</v>
      </c>
    </row>
    <row r="5" spans="1:23" ht="15" x14ac:dyDescent="0.2">
      <c r="B5" s="12">
        <f t="shared" ca="1" si="0"/>
        <v>17</v>
      </c>
      <c r="C5" s="12">
        <v>99</v>
      </c>
      <c r="D5" s="12">
        <v>139</v>
      </c>
      <c r="E5" s="12">
        <f t="shared" ca="1" si="3"/>
        <v>10</v>
      </c>
      <c r="F5" s="12">
        <f t="shared" ca="1" si="1"/>
        <v>17</v>
      </c>
      <c r="G5" s="33">
        <f t="shared" ca="1" si="4"/>
        <v>170</v>
      </c>
      <c r="H5" s="12">
        <f t="shared" ca="1" si="5"/>
        <v>8</v>
      </c>
      <c r="I5" s="33">
        <f t="shared" ca="1" si="6"/>
        <v>80</v>
      </c>
      <c r="J5" s="12">
        <f t="shared" ca="1" si="7"/>
        <v>1</v>
      </c>
      <c r="K5" s="33">
        <f t="shared" ca="1" si="8"/>
        <v>10</v>
      </c>
      <c r="L5" s="12">
        <f t="shared" ca="1" si="9"/>
        <v>17</v>
      </c>
      <c r="M5" s="12">
        <f t="shared" ca="1" si="10"/>
        <v>8</v>
      </c>
      <c r="N5" s="31" t="s">
        <v>16</v>
      </c>
      <c r="O5" s="12" t="str">
        <f t="shared" ca="1" si="11"/>
        <v>17 Stücke Butter kosten 170,00 €.</v>
      </c>
      <c r="P5" s="31" t="str">
        <f t="shared" ca="1" si="12"/>
        <v>Was kosten 8 Stücke Butter?</v>
      </c>
      <c r="Q5" s="12">
        <f t="shared" ca="1" si="2"/>
        <v>8</v>
      </c>
      <c r="S5" s="12">
        <f t="shared" ca="1" si="13"/>
        <v>2.125</v>
      </c>
      <c r="T5" s="12">
        <f t="shared" ca="1" si="14"/>
        <v>2</v>
      </c>
      <c r="U5" s="12">
        <f t="shared" ca="1" si="15"/>
        <v>0.47058823529411764</v>
      </c>
      <c r="V5" s="32">
        <f t="shared" ca="1" si="16"/>
        <v>0</v>
      </c>
      <c r="W5" s="12">
        <f t="shared" ca="1" si="17"/>
        <v>0</v>
      </c>
    </row>
    <row r="6" spans="1:23" ht="15" x14ac:dyDescent="0.2">
      <c r="B6" s="12">
        <f t="shared" ca="1" si="0"/>
        <v>12</v>
      </c>
      <c r="C6" s="12">
        <v>69</v>
      </c>
      <c r="D6" s="12">
        <v>119</v>
      </c>
      <c r="E6" s="12">
        <f t="shared" ca="1" si="3"/>
        <v>1</v>
      </c>
      <c r="F6" s="12">
        <f t="shared" ca="1" si="1"/>
        <v>16</v>
      </c>
      <c r="G6" s="33">
        <f t="shared" ca="1" si="4"/>
        <v>16</v>
      </c>
      <c r="H6" s="12">
        <f t="shared" ca="1" si="5"/>
        <v>14</v>
      </c>
      <c r="I6" s="33">
        <f t="shared" ca="1" si="6"/>
        <v>14</v>
      </c>
      <c r="J6" s="12">
        <f t="shared" ca="1" si="7"/>
        <v>2</v>
      </c>
      <c r="K6" s="33">
        <f t="shared" ca="1" si="8"/>
        <v>2</v>
      </c>
      <c r="L6" s="12">
        <f t="shared" ca="1" si="9"/>
        <v>8</v>
      </c>
      <c r="M6" s="12">
        <f t="shared" ca="1" si="10"/>
        <v>7</v>
      </c>
      <c r="N6" s="31" t="s">
        <v>17</v>
      </c>
      <c r="O6" s="12" t="str">
        <f t="shared" ca="1" si="11"/>
        <v>16 Dosen Cola kosten 16,00 €.</v>
      </c>
      <c r="P6" s="31" t="str">
        <f t="shared" ca="1" si="12"/>
        <v>Was kosten 14 Dosen Cola?</v>
      </c>
      <c r="Q6" s="12">
        <f t="shared" ca="1" si="2"/>
        <v>14</v>
      </c>
      <c r="S6" s="12">
        <f t="shared" ca="1" si="13"/>
        <v>1.1428571428571428</v>
      </c>
      <c r="T6" s="12">
        <f t="shared" ca="1" si="14"/>
        <v>1</v>
      </c>
      <c r="U6" s="12">
        <f t="shared" ca="1" si="15"/>
        <v>0.875</v>
      </c>
      <c r="V6" s="32">
        <f t="shared" ca="1" si="16"/>
        <v>1</v>
      </c>
      <c r="W6" s="12">
        <f t="shared" ca="1" si="17"/>
        <v>0</v>
      </c>
    </row>
    <row r="7" spans="1:23" ht="15" x14ac:dyDescent="0.2">
      <c r="B7" s="12">
        <f t="shared" ca="1" si="0"/>
        <v>7</v>
      </c>
      <c r="C7" s="12">
        <v>69</v>
      </c>
      <c r="D7" s="12">
        <v>179</v>
      </c>
      <c r="E7" s="12">
        <f t="shared" ca="1" si="3"/>
        <v>6</v>
      </c>
      <c r="F7" s="12">
        <f t="shared" ca="1" si="1"/>
        <v>9</v>
      </c>
      <c r="G7" s="33">
        <f t="shared" ca="1" si="4"/>
        <v>54</v>
      </c>
      <c r="H7" s="12">
        <f t="shared" ca="1" si="5"/>
        <v>10</v>
      </c>
      <c r="I7" s="33">
        <f t="shared" ca="1" si="6"/>
        <v>60</v>
      </c>
      <c r="J7" s="12">
        <f t="shared" ca="1" si="7"/>
        <v>1</v>
      </c>
      <c r="K7" s="33">
        <f t="shared" ca="1" si="8"/>
        <v>6</v>
      </c>
      <c r="L7" s="12">
        <f t="shared" ca="1" si="9"/>
        <v>9</v>
      </c>
      <c r="M7" s="12">
        <f t="shared" ca="1" si="10"/>
        <v>10</v>
      </c>
      <c r="N7" s="31" t="s">
        <v>18</v>
      </c>
      <c r="O7" s="12" t="str">
        <f t="shared" ca="1" si="11"/>
        <v>9 Tüten Chips kosten 54,00 €.</v>
      </c>
      <c r="P7" s="31" t="str">
        <f t="shared" ca="1" si="12"/>
        <v>Was kosten 10 Tüten Chips?</v>
      </c>
      <c r="Q7" s="12">
        <f t="shared" ca="1" si="2"/>
        <v>9</v>
      </c>
      <c r="S7" s="12">
        <f t="shared" ca="1" si="13"/>
        <v>1</v>
      </c>
      <c r="T7" s="12">
        <f t="shared" ca="1" si="14"/>
        <v>1</v>
      </c>
      <c r="U7" s="12">
        <f t="shared" ca="1" si="15"/>
        <v>1</v>
      </c>
      <c r="V7" s="32">
        <f t="shared" ca="1" si="16"/>
        <v>1</v>
      </c>
      <c r="W7" s="12">
        <f t="shared" ca="1" si="17"/>
        <v>1</v>
      </c>
    </row>
    <row r="8" spans="1:23" ht="15" x14ac:dyDescent="0.2">
      <c r="B8" s="12">
        <f t="shared" ca="1" si="0"/>
        <v>2</v>
      </c>
      <c r="C8" s="12">
        <v>69</v>
      </c>
      <c r="D8" s="12">
        <v>219</v>
      </c>
      <c r="E8" s="12">
        <f t="shared" ca="1" si="3"/>
        <v>3</v>
      </c>
      <c r="F8" s="12">
        <f t="shared" ca="1" si="1"/>
        <v>17</v>
      </c>
      <c r="G8" s="33">
        <f t="shared" ca="1" si="4"/>
        <v>51</v>
      </c>
      <c r="H8" s="12">
        <f t="shared" ca="1" si="5"/>
        <v>10</v>
      </c>
      <c r="I8" s="33">
        <f t="shared" ca="1" si="6"/>
        <v>30</v>
      </c>
      <c r="J8" s="12">
        <f t="shared" ca="1" si="7"/>
        <v>1</v>
      </c>
      <c r="K8" s="33">
        <f t="shared" ca="1" si="8"/>
        <v>3</v>
      </c>
      <c r="L8" s="12">
        <f t="shared" ca="1" si="9"/>
        <v>17</v>
      </c>
      <c r="M8" s="12">
        <f t="shared" ca="1" si="10"/>
        <v>10</v>
      </c>
      <c r="N8" s="31" t="s">
        <v>19</v>
      </c>
      <c r="O8" s="12" t="str">
        <f t="shared" ca="1" si="11"/>
        <v>17 Dosen Ananas kosten 51,00 €.</v>
      </c>
      <c r="P8" s="31" t="str">
        <f t="shared" ca="1" si="12"/>
        <v>Was kosten 10 Dosen Ananas?</v>
      </c>
      <c r="Q8" s="12">
        <f t="shared" ca="1" si="2"/>
        <v>10</v>
      </c>
      <c r="S8" s="12">
        <f t="shared" ca="1" si="13"/>
        <v>1.7</v>
      </c>
      <c r="T8" s="12">
        <f t="shared" ca="1" si="14"/>
        <v>2</v>
      </c>
      <c r="U8" s="12">
        <f t="shared" ca="1" si="15"/>
        <v>0.58823529411764708</v>
      </c>
      <c r="V8" s="32">
        <f t="shared" ca="1" si="16"/>
        <v>1</v>
      </c>
      <c r="W8" s="12">
        <f t="shared" ca="1" si="17"/>
        <v>0</v>
      </c>
    </row>
    <row r="9" spans="1:23" ht="15" x14ac:dyDescent="0.2">
      <c r="B9" s="12">
        <f t="shared" ca="1" si="0"/>
        <v>34</v>
      </c>
      <c r="C9" s="12">
        <v>25</v>
      </c>
      <c r="D9" s="12">
        <v>49</v>
      </c>
      <c r="E9" s="12">
        <f t="shared" ca="1" si="3"/>
        <v>5</v>
      </c>
      <c r="F9" s="12">
        <f t="shared" ca="1" si="1"/>
        <v>14</v>
      </c>
      <c r="G9" s="33">
        <f t="shared" ref="G9:G20" ca="1" si="18">E9*F9</f>
        <v>70</v>
      </c>
      <c r="H9" s="12">
        <f t="shared" ref="H9:H20" ca="1" si="19">IF(OR(Q9=F9,W9=1),F9+1,Q9)</f>
        <v>15</v>
      </c>
      <c r="I9" s="33">
        <f t="shared" ref="I9:I20" ca="1" si="20">H9*E9</f>
        <v>75</v>
      </c>
      <c r="J9" s="12">
        <f t="shared" ca="1" si="7"/>
        <v>1</v>
      </c>
      <c r="K9" s="33">
        <f t="shared" ca="1" si="8"/>
        <v>5</v>
      </c>
      <c r="L9" s="12">
        <f t="shared" ca="1" si="9"/>
        <v>14</v>
      </c>
      <c r="M9" s="12">
        <f t="shared" ca="1" si="10"/>
        <v>15</v>
      </c>
      <c r="N9" s="31" t="s">
        <v>20</v>
      </c>
      <c r="O9" s="12" t="str">
        <f t="shared" ca="1" si="11"/>
        <v>14 Brötchen kosten 70,00 €.</v>
      </c>
      <c r="P9" s="31" t="str">
        <f t="shared" ca="1" si="12"/>
        <v>Was kosten 15 Brötchen?</v>
      </c>
      <c r="Q9" s="12">
        <f t="shared" ca="1" si="2"/>
        <v>15</v>
      </c>
      <c r="S9" s="12">
        <f t="shared" ca="1" si="13"/>
        <v>0.93333333333333335</v>
      </c>
      <c r="T9" s="12">
        <f t="shared" ca="1" si="14"/>
        <v>1</v>
      </c>
      <c r="U9" s="12">
        <f t="shared" ca="1" si="15"/>
        <v>1.0714285714285714</v>
      </c>
      <c r="V9" s="32">
        <f t="shared" ca="1" si="16"/>
        <v>1</v>
      </c>
      <c r="W9" s="12">
        <f t="shared" ca="1" si="17"/>
        <v>0</v>
      </c>
    </row>
    <row r="10" spans="1:23" ht="15" x14ac:dyDescent="0.2">
      <c r="B10" s="12">
        <f t="shared" ca="1" si="0"/>
        <v>29</v>
      </c>
      <c r="C10" s="12">
        <v>30</v>
      </c>
      <c r="D10" s="12">
        <v>99</v>
      </c>
      <c r="E10" s="12">
        <f t="shared" ca="1" si="3"/>
        <v>15</v>
      </c>
      <c r="F10" s="12">
        <f t="shared" ca="1" si="1"/>
        <v>14</v>
      </c>
      <c r="G10" s="33">
        <f t="shared" ca="1" si="18"/>
        <v>210</v>
      </c>
      <c r="H10" s="12">
        <f t="shared" ca="1" si="19"/>
        <v>3</v>
      </c>
      <c r="I10" s="33">
        <f t="shared" ca="1" si="20"/>
        <v>45</v>
      </c>
      <c r="J10" s="12">
        <f t="shared" ca="1" si="7"/>
        <v>1</v>
      </c>
      <c r="K10" s="33">
        <f t="shared" ca="1" si="8"/>
        <v>15</v>
      </c>
      <c r="L10" s="12">
        <f t="shared" ca="1" si="9"/>
        <v>14</v>
      </c>
      <c r="M10" s="12">
        <f t="shared" ca="1" si="10"/>
        <v>3</v>
      </c>
      <c r="N10" s="31" t="s">
        <v>21</v>
      </c>
      <c r="O10" s="12" t="str">
        <f t="shared" ca="1" si="11"/>
        <v>14 Brezeln kosten 210,00 €.</v>
      </c>
      <c r="P10" s="31" t="str">
        <f t="shared" ca="1" si="12"/>
        <v>Was kosten 3 Brezeln?</v>
      </c>
      <c r="Q10" s="12">
        <f t="shared" ca="1" si="2"/>
        <v>3</v>
      </c>
      <c r="S10" s="12">
        <f t="shared" ca="1" si="13"/>
        <v>4.666666666666667</v>
      </c>
      <c r="T10" s="12">
        <f t="shared" ca="1" si="14"/>
        <v>5</v>
      </c>
      <c r="U10" s="12">
        <f t="shared" ca="1" si="15"/>
        <v>0.21428571428571427</v>
      </c>
      <c r="V10" s="32">
        <f t="shared" ca="1" si="16"/>
        <v>0</v>
      </c>
      <c r="W10" s="12">
        <f t="shared" ca="1" si="17"/>
        <v>0</v>
      </c>
    </row>
    <row r="11" spans="1:23" ht="15" x14ac:dyDescent="0.2">
      <c r="B11" s="12">
        <f t="shared" ca="1" si="0"/>
        <v>24</v>
      </c>
      <c r="C11" s="12">
        <v>69</v>
      </c>
      <c r="D11" s="12">
        <v>139</v>
      </c>
      <c r="E11" s="12">
        <f t="shared" ca="1" si="3"/>
        <v>10</v>
      </c>
      <c r="F11" s="12">
        <f t="shared" ca="1" si="1"/>
        <v>15</v>
      </c>
      <c r="G11" s="33">
        <f t="shared" ca="1" si="18"/>
        <v>150</v>
      </c>
      <c r="H11" s="12">
        <f t="shared" ca="1" si="19"/>
        <v>2</v>
      </c>
      <c r="I11" s="33">
        <f t="shared" ca="1" si="20"/>
        <v>20</v>
      </c>
      <c r="J11" s="12">
        <f t="shared" ca="1" si="7"/>
        <v>1</v>
      </c>
      <c r="K11" s="33">
        <f t="shared" ca="1" si="8"/>
        <v>10</v>
      </c>
      <c r="L11" s="12">
        <f t="shared" ca="1" si="9"/>
        <v>15</v>
      </c>
      <c r="M11" s="12">
        <f t="shared" ca="1" si="10"/>
        <v>2</v>
      </c>
      <c r="N11" s="31" t="s">
        <v>22</v>
      </c>
      <c r="O11" s="12" t="str">
        <f t="shared" ca="1" si="11"/>
        <v>15 Stücke Seife kosten 150,00 €.</v>
      </c>
      <c r="P11" s="31" t="str">
        <f t="shared" ca="1" si="12"/>
        <v>Was kosten 2 Stücke Seife?</v>
      </c>
      <c r="Q11" s="12">
        <f t="shared" ca="1" si="2"/>
        <v>2</v>
      </c>
      <c r="S11" s="12">
        <f t="shared" ca="1" si="13"/>
        <v>7.5</v>
      </c>
      <c r="T11" s="12">
        <f t="shared" ca="1" si="14"/>
        <v>8</v>
      </c>
      <c r="U11" s="12">
        <f t="shared" ca="1" si="15"/>
        <v>0.13333333333333333</v>
      </c>
      <c r="V11" s="32">
        <f t="shared" ca="1" si="16"/>
        <v>0</v>
      </c>
      <c r="W11" s="12">
        <f t="shared" ca="1" si="17"/>
        <v>0</v>
      </c>
    </row>
    <row r="12" spans="1:23" ht="15" x14ac:dyDescent="0.2">
      <c r="B12" s="12">
        <f t="shared" ca="1" si="0"/>
        <v>19</v>
      </c>
      <c r="C12" s="12">
        <v>29</v>
      </c>
      <c r="D12" s="12">
        <v>99</v>
      </c>
      <c r="E12" s="12">
        <f t="shared" ca="1" si="3"/>
        <v>13</v>
      </c>
      <c r="F12" s="12">
        <f t="shared" ca="1" si="1"/>
        <v>12</v>
      </c>
      <c r="G12" s="33">
        <f t="shared" ca="1" si="18"/>
        <v>156</v>
      </c>
      <c r="H12" s="12">
        <f t="shared" ca="1" si="19"/>
        <v>20</v>
      </c>
      <c r="I12" s="33">
        <f t="shared" ca="1" si="20"/>
        <v>260</v>
      </c>
      <c r="J12" s="12">
        <f t="shared" ca="1" si="7"/>
        <v>4</v>
      </c>
      <c r="K12" s="33">
        <f t="shared" ca="1" si="8"/>
        <v>52</v>
      </c>
      <c r="L12" s="12">
        <f t="shared" ca="1" si="9"/>
        <v>3</v>
      </c>
      <c r="M12" s="12">
        <f t="shared" ca="1" si="10"/>
        <v>5</v>
      </c>
      <c r="N12" s="31" t="s">
        <v>23</v>
      </c>
      <c r="O12" s="12" t="str">
        <f t="shared" ca="1" si="11"/>
        <v>12 Gurken kosten 156,00 €.</v>
      </c>
      <c r="P12" s="31" t="str">
        <f t="shared" ca="1" si="12"/>
        <v>Was kosten 20 Gurken?</v>
      </c>
      <c r="Q12" s="12">
        <f t="shared" ca="1" si="2"/>
        <v>20</v>
      </c>
      <c r="S12" s="12">
        <f t="shared" ca="1" si="13"/>
        <v>0.6</v>
      </c>
      <c r="T12" s="12">
        <f t="shared" ca="1" si="14"/>
        <v>1</v>
      </c>
      <c r="U12" s="12">
        <f t="shared" ca="1" si="15"/>
        <v>1.6666666666666667</v>
      </c>
      <c r="V12" s="32">
        <f t="shared" ca="1" si="16"/>
        <v>2</v>
      </c>
      <c r="W12" s="12">
        <f t="shared" ca="1" si="17"/>
        <v>0</v>
      </c>
    </row>
    <row r="13" spans="1:23" ht="15" x14ac:dyDescent="0.2">
      <c r="B13" s="12">
        <f t="shared" ca="1" si="0"/>
        <v>14</v>
      </c>
      <c r="C13" s="12">
        <v>17</v>
      </c>
      <c r="D13" s="12">
        <v>89</v>
      </c>
      <c r="E13" s="12">
        <f t="shared" ca="1" si="3"/>
        <v>12</v>
      </c>
      <c r="F13" s="12">
        <f t="shared" ca="1" si="1"/>
        <v>12</v>
      </c>
      <c r="G13" s="33">
        <f t="shared" ca="1" si="18"/>
        <v>144</v>
      </c>
      <c r="H13" s="12">
        <f t="shared" ca="1" si="19"/>
        <v>17</v>
      </c>
      <c r="I13" s="33">
        <f t="shared" ca="1" si="20"/>
        <v>204</v>
      </c>
      <c r="J13" s="12">
        <f t="shared" ca="1" si="7"/>
        <v>1</v>
      </c>
      <c r="K13" s="33">
        <f t="shared" ca="1" si="8"/>
        <v>12</v>
      </c>
      <c r="L13" s="12">
        <f t="shared" ca="1" si="9"/>
        <v>12</v>
      </c>
      <c r="M13" s="12">
        <f t="shared" ca="1" si="10"/>
        <v>17</v>
      </c>
      <c r="N13" s="31" t="s">
        <v>24</v>
      </c>
      <c r="O13" s="12" t="str">
        <f t="shared" ca="1" si="11"/>
        <v>12 Becher Joghurt kosten 144,00 €.</v>
      </c>
      <c r="P13" s="31" t="str">
        <f t="shared" ca="1" si="12"/>
        <v>Was kosten 17 Becher Joghurt?</v>
      </c>
      <c r="Q13" s="12">
        <f t="shared" ca="1" si="2"/>
        <v>17</v>
      </c>
      <c r="S13" s="12">
        <f t="shared" ca="1" si="13"/>
        <v>0.70588235294117652</v>
      </c>
      <c r="T13" s="12">
        <f t="shared" ca="1" si="14"/>
        <v>1</v>
      </c>
      <c r="U13" s="12">
        <f t="shared" ca="1" si="15"/>
        <v>1.4166666666666667</v>
      </c>
      <c r="V13" s="32">
        <f t="shared" ca="1" si="16"/>
        <v>1</v>
      </c>
      <c r="W13" s="12">
        <f t="shared" ca="1" si="17"/>
        <v>0</v>
      </c>
    </row>
    <row r="14" spans="1:23" ht="15" x14ac:dyDescent="0.2">
      <c r="B14" s="12">
        <f t="shared" ca="1" si="0"/>
        <v>9</v>
      </c>
      <c r="C14" s="12">
        <v>399</v>
      </c>
      <c r="D14" s="12">
        <v>599</v>
      </c>
      <c r="E14" s="12">
        <f t="shared" ca="1" si="3"/>
        <v>15</v>
      </c>
      <c r="F14" s="12">
        <f t="shared" ca="1" si="1"/>
        <v>2</v>
      </c>
      <c r="G14" s="33">
        <f t="shared" ca="1" si="18"/>
        <v>30</v>
      </c>
      <c r="H14" s="12">
        <f t="shared" ca="1" si="19"/>
        <v>3</v>
      </c>
      <c r="I14" s="33">
        <f t="shared" ca="1" si="20"/>
        <v>45</v>
      </c>
      <c r="J14" s="12">
        <f t="shared" ca="1" si="7"/>
        <v>1</v>
      </c>
      <c r="K14" s="33">
        <f t="shared" ca="1" si="8"/>
        <v>15</v>
      </c>
      <c r="L14" s="12">
        <f t="shared" ca="1" si="9"/>
        <v>2</v>
      </c>
      <c r="M14" s="12">
        <f t="shared" ca="1" si="10"/>
        <v>3</v>
      </c>
      <c r="N14" s="31" t="s">
        <v>25</v>
      </c>
      <c r="O14" s="12" t="str">
        <f t="shared" ca="1" si="11"/>
        <v>2 Flaschen Sekt kosten 30,00 €.</v>
      </c>
      <c r="P14" s="31" t="str">
        <f t="shared" ca="1" si="12"/>
        <v>Was kosten 3 Flaschen Sekt?</v>
      </c>
      <c r="Q14" s="12">
        <f t="shared" ca="1" si="2"/>
        <v>4</v>
      </c>
      <c r="S14" s="12">
        <f t="shared" ca="1" si="13"/>
        <v>0.5</v>
      </c>
      <c r="T14" s="12">
        <f t="shared" ca="1" si="14"/>
        <v>1</v>
      </c>
      <c r="U14" s="12">
        <f t="shared" ca="1" si="15"/>
        <v>2</v>
      </c>
      <c r="V14" s="32">
        <f t="shared" ca="1" si="16"/>
        <v>2</v>
      </c>
      <c r="W14" s="12">
        <f t="shared" ca="1" si="17"/>
        <v>1</v>
      </c>
    </row>
    <row r="15" spans="1:23" ht="15" x14ac:dyDescent="0.2">
      <c r="B15" s="12">
        <f t="shared" ca="1" si="0"/>
        <v>4</v>
      </c>
      <c r="C15" s="12">
        <v>88</v>
      </c>
      <c r="D15" s="12">
        <v>189</v>
      </c>
      <c r="E15" s="12">
        <f t="shared" ca="1" si="3"/>
        <v>12</v>
      </c>
      <c r="F15" s="12">
        <f t="shared" ca="1" si="1"/>
        <v>11</v>
      </c>
      <c r="G15" s="33">
        <f t="shared" ca="1" si="18"/>
        <v>132</v>
      </c>
      <c r="H15" s="12">
        <f t="shared" ca="1" si="19"/>
        <v>12</v>
      </c>
      <c r="I15" s="33">
        <f t="shared" ca="1" si="20"/>
        <v>144</v>
      </c>
      <c r="J15" s="12">
        <f t="shared" ca="1" si="7"/>
        <v>1</v>
      </c>
      <c r="K15" s="33">
        <f t="shared" ca="1" si="8"/>
        <v>12</v>
      </c>
      <c r="L15" s="12">
        <f t="shared" ca="1" si="9"/>
        <v>11</v>
      </c>
      <c r="M15" s="12">
        <f t="shared" ca="1" si="10"/>
        <v>12</v>
      </c>
      <c r="N15" s="31" t="s">
        <v>26</v>
      </c>
      <c r="O15" s="12" t="str">
        <f t="shared" ca="1" si="11"/>
        <v>11 Packungen Käseaufschnitt kosten 132,00 €.</v>
      </c>
      <c r="P15" s="31" t="str">
        <f t="shared" ca="1" si="12"/>
        <v>Was kosten 12 Packungen Käseaufschnitt?</v>
      </c>
      <c r="Q15" s="12">
        <f t="shared" ca="1" si="2"/>
        <v>11</v>
      </c>
      <c r="S15" s="12">
        <f t="shared" ca="1" si="13"/>
        <v>1</v>
      </c>
      <c r="T15" s="12">
        <f t="shared" ca="1" si="14"/>
        <v>1</v>
      </c>
      <c r="U15" s="12">
        <f t="shared" ca="1" si="15"/>
        <v>1</v>
      </c>
      <c r="V15" s="32">
        <f t="shared" ca="1" si="16"/>
        <v>1</v>
      </c>
      <c r="W15" s="12">
        <f t="shared" ca="1" si="17"/>
        <v>1</v>
      </c>
    </row>
    <row r="16" spans="1:23" ht="15" x14ac:dyDescent="0.2">
      <c r="B16" s="12">
        <f t="shared" ca="1" si="0"/>
        <v>36</v>
      </c>
      <c r="C16" s="12">
        <v>79</v>
      </c>
      <c r="D16" s="12">
        <v>159</v>
      </c>
      <c r="E16" s="12">
        <f t="shared" ca="1" si="3"/>
        <v>9</v>
      </c>
      <c r="F16" s="12">
        <f t="shared" ca="1" si="1"/>
        <v>20</v>
      </c>
      <c r="G16" s="33">
        <f t="shared" ca="1" si="18"/>
        <v>180</v>
      </c>
      <c r="H16" s="12">
        <f t="shared" ca="1" si="19"/>
        <v>11</v>
      </c>
      <c r="I16" s="33">
        <f t="shared" ca="1" si="20"/>
        <v>99</v>
      </c>
      <c r="J16" s="12">
        <f t="shared" ca="1" si="7"/>
        <v>1</v>
      </c>
      <c r="K16" s="33">
        <f t="shared" ca="1" si="8"/>
        <v>9</v>
      </c>
      <c r="L16" s="12">
        <f t="shared" ca="1" si="9"/>
        <v>20</v>
      </c>
      <c r="M16" s="12">
        <f t="shared" ca="1" si="10"/>
        <v>11</v>
      </c>
      <c r="N16" s="31" t="s">
        <v>27</v>
      </c>
      <c r="O16" s="12" t="str">
        <f t="shared" ca="1" si="11"/>
        <v>20 Liter Orangensaft kosten 180,00 €.</v>
      </c>
      <c r="P16" s="31" t="str">
        <f t="shared" ca="1" si="12"/>
        <v>Was kosten 11 Liter Orangensaft?</v>
      </c>
      <c r="Q16" s="12">
        <f t="shared" ca="1" si="2"/>
        <v>11</v>
      </c>
      <c r="S16" s="12">
        <f t="shared" ca="1" si="13"/>
        <v>1.8181818181818181</v>
      </c>
      <c r="T16" s="12">
        <f t="shared" ca="1" si="14"/>
        <v>2</v>
      </c>
      <c r="U16" s="12">
        <f t="shared" ca="1" si="15"/>
        <v>0.55000000000000004</v>
      </c>
      <c r="V16" s="32">
        <f t="shared" ca="1" si="16"/>
        <v>1</v>
      </c>
      <c r="W16" s="12">
        <f t="shared" ca="1" si="17"/>
        <v>0</v>
      </c>
    </row>
    <row r="17" spans="2:23" ht="15" x14ac:dyDescent="0.2">
      <c r="B17" s="12">
        <f t="shared" ca="1" si="0"/>
        <v>31</v>
      </c>
      <c r="C17" s="12">
        <v>49</v>
      </c>
      <c r="D17" s="12">
        <v>119</v>
      </c>
      <c r="E17" s="12">
        <f t="shared" ca="1" si="3"/>
        <v>4</v>
      </c>
      <c r="F17" s="12">
        <f t="shared" ca="1" si="1"/>
        <v>12</v>
      </c>
      <c r="G17" s="33">
        <f t="shared" ca="1" si="18"/>
        <v>48</v>
      </c>
      <c r="H17" s="12">
        <f t="shared" ca="1" si="19"/>
        <v>13</v>
      </c>
      <c r="I17" s="33">
        <f t="shared" ca="1" si="20"/>
        <v>52</v>
      </c>
      <c r="J17" s="12">
        <f t="shared" ca="1" si="7"/>
        <v>1</v>
      </c>
      <c r="K17" s="33">
        <f t="shared" ca="1" si="8"/>
        <v>4</v>
      </c>
      <c r="L17" s="12">
        <f t="shared" ca="1" si="9"/>
        <v>12</v>
      </c>
      <c r="M17" s="12">
        <f t="shared" ca="1" si="10"/>
        <v>13</v>
      </c>
      <c r="N17" s="31" t="s">
        <v>28</v>
      </c>
      <c r="O17" s="12" t="str">
        <f t="shared" ca="1" si="11"/>
        <v>12 Köpfe Salat kosten 48,00 €.</v>
      </c>
      <c r="P17" s="31" t="str">
        <f t="shared" ca="1" si="12"/>
        <v>Was kosten 13 Köpfe Salat?</v>
      </c>
      <c r="Q17" s="12">
        <f t="shared" ca="1" si="2"/>
        <v>6</v>
      </c>
      <c r="S17" s="12">
        <f t="shared" ca="1" si="13"/>
        <v>2</v>
      </c>
      <c r="T17" s="12">
        <f t="shared" ca="1" si="14"/>
        <v>2</v>
      </c>
      <c r="U17" s="12">
        <f t="shared" ca="1" si="15"/>
        <v>0.5</v>
      </c>
      <c r="V17" s="32">
        <f t="shared" ca="1" si="16"/>
        <v>1</v>
      </c>
      <c r="W17" s="12">
        <f t="shared" ca="1" si="17"/>
        <v>1</v>
      </c>
    </row>
    <row r="18" spans="2:23" ht="15" x14ac:dyDescent="0.2">
      <c r="B18" s="12">
        <f t="shared" ca="1" si="0"/>
        <v>26</v>
      </c>
      <c r="C18" s="12">
        <v>149</v>
      </c>
      <c r="D18" s="12">
        <v>199</v>
      </c>
      <c r="E18" s="12">
        <f t="shared" ca="1" si="3"/>
        <v>2</v>
      </c>
      <c r="F18" s="12">
        <f t="shared" ca="1" si="1"/>
        <v>18</v>
      </c>
      <c r="G18" s="33">
        <f t="shared" ca="1" si="18"/>
        <v>36</v>
      </c>
      <c r="H18" s="12">
        <f t="shared" ca="1" si="19"/>
        <v>15</v>
      </c>
      <c r="I18" s="33">
        <f t="shared" ca="1" si="20"/>
        <v>30</v>
      </c>
      <c r="J18" s="12">
        <f t="shared" ca="1" si="7"/>
        <v>3</v>
      </c>
      <c r="K18" s="33">
        <f t="shared" ca="1" si="8"/>
        <v>6</v>
      </c>
      <c r="L18" s="12">
        <f t="shared" ca="1" si="9"/>
        <v>6</v>
      </c>
      <c r="M18" s="12">
        <f t="shared" ca="1" si="10"/>
        <v>5</v>
      </c>
      <c r="N18" s="31" t="s">
        <v>29</v>
      </c>
      <c r="O18" s="12" t="str">
        <f t="shared" ca="1" si="11"/>
        <v>18 Gläser Marmelade kosten 36,00 €.</v>
      </c>
      <c r="P18" s="31" t="str">
        <f t="shared" ca="1" si="12"/>
        <v>Was kosten 15 Gläser Marmelade?</v>
      </c>
      <c r="Q18" s="12">
        <f t="shared" ca="1" si="2"/>
        <v>15</v>
      </c>
      <c r="S18" s="12">
        <f t="shared" ca="1" si="13"/>
        <v>1.2</v>
      </c>
      <c r="T18" s="12">
        <f t="shared" ca="1" si="14"/>
        <v>1</v>
      </c>
      <c r="U18" s="12">
        <f t="shared" ca="1" si="15"/>
        <v>0.83333333333333337</v>
      </c>
      <c r="V18" s="32">
        <f t="shared" ca="1" si="16"/>
        <v>1</v>
      </c>
      <c r="W18" s="12">
        <f t="shared" ca="1" si="17"/>
        <v>0</v>
      </c>
    </row>
    <row r="19" spans="2:23" ht="15" x14ac:dyDescent="0.2">
      <c r="B19" s="12">
        <f t="shared" ca="1" si="0"/>
        <v>21</v>
      </c>
      <c r="C19" s="12">
        <v>219</v>
      </c>
      <c r="D19" s="12">
        <v>289</v>
      </c>
      <c r="E19" s="12">
        <f t="shared" ca="1" si="3"/>
        <v>17</v>
      </c>
      <c r="F19" s="12">
        <f t="shared" ca="1" si="1"/>
        <v>12</v>
      </c>
      <c r="G19" s="33">
        <f t="shared" ca="1" si="18"/>
        <v>204</v>
      </c>
      <c r="H19" s="12">
        <f t="shared" ca="1" si="19"/>
        <v>13</v>
      </c>
      <c r="I19" s="33">
        <f t="shared" ca="1" si="20"/>
        <v>221</v>
      </c>
      <c r="J19" s="12">
        <f t="shared" ca="1" si="7"/>
        <v>1</v>
      </c>
      <c r="K19" s="33">
        <f t="shared" ca="1" si="8"/>
        <v>17</v>
      </c>
      <c r="L19" s="12">
        <f t="shared" ca="1" si="9"/>
        <v>12</v>
      </c>
      <c r="M19" s="12">
        <f t="shared" ca="1" si="10"/>
        <v>13</v>
      </c>
      <c r="N19" s="31" t="s">
        <v>30</v>
      </c>
      <c r="O19" s="12" t="str">
        <f t="shared" ca="1" si="11"/>
        <v>12 Flaschen Öl kosten 204,00 €.</v>
      </c>
      <c r="P19" s="31" t="str">
        <f t="shared" ca="1" si="12"/>
        <v>Was kosten 13 Flaschen Öl?</v>
      </c>
      <c r="Q19" s="12">
        <f t="shared" ca="1" si="2"/>
        <v>6</v>
      </c>
      <c r="S19" s="12">
        <f t="shared" ca="1" si="13"/>
        <v>2</v>
      </c>
      <c r="T19" s="12">
        <f t="shared" ca="1" si="14"/>
        <v>2</v>
      </c>
      <c r="U19" s="12">
        <f t="shared" ca="1" si="15"/>
        <v>0.5</v>
      </c>
      <c r="V19" s="32">
        <f t="shared" ca="1" si="16"/>
        <v>1</v>
      </c>
      <c r="W19" s="12">
        <f t="shared" ca="1" si="17"/>
        <v>1</v>
      </c>
    </row>
    <row r="20" spans="2:23" ht="15" x14ac:dyDescent="0.2">
      <c r="B20" s="12">
        <f t="shared" ca="1" si="0"/>
        <v>16</v>
      </c>
      <c r="C20" s="12">
        <v>111</v>
      </c>
      <c r="D20" s="12">
        <v>339</v>
      </c>
      <c r="E20" s="12">
        <f t="shared" ca="1" si="3"/>
        <v>10</v>
      </c>
      <c r="F20" s="12">
        <f t="shared" ca="1" si="1"/>
        <v>21</v>
      </c>
      <c r="G20" s="33">
        <f t="shared" ca="1" si="18"/>
        <v>210</v>
      </c>
      <c r="H20" s="12">
        <f t="shared" ca="1" si="19"/>
        <v>22</v>
      </c>
      <c r="I20" s="33">
        <f t="shared" ca="1" si="20"/>
        <v>220</v>
      </c>
      <c r="J20" s="12">
        <f t="shared" ca="1" si="7"/>
        <v>1</v>
      </c>
      <c r="K20" s="33">
        <f t="shared" ca="1" si="8"/>
        <v>10</v>
      </c>
      <c r="L20" s="12">
        <f t="shared" ca="1" si="9"/>
        <v>21</v>
      </c>
      <c r="M20" s="12">
        <f t="shared" ca="1" si="10"/>
        <v>22</v>
      </c>
      <c r="N20" s="31" t="s">
        <v>31</v>
      </c>
      <c r="O20" s="12" t="str">
        <f t="shared" ca="1" si="11"/>
        <v>21 Packungen Eis kosten 210,00 €.</v>
      </c>
      <c r="P20" s="31" t="str">
        <f t="shared" ca="1" si="12"/>
        <v>Was kosten 22 Packungen Eis?</v>
      </c>
      <c r="Q20" s="12">
        <f t="shared" ca="1" si="2"/>
        <v>21</v>
      </c>
      <c r="S20" s="12">
        <f t="shared" ca="1" si="13"/>
        <v>1</v>
      </c>
      <c r="T20" s="12">
        <f t="shared" ca="1" si="14"/>
        <v>1</v>
      </c>
      <c r="U20" s="12">
        <f t="shared" ca="1" si="15"/>
        <v>1</v>
      </c>
      <c r="V20" s="32">
        <f t="shared" ca="1" si="16"/>
        <v>1</v>
      </c>
      <c r="W20" s="12">
        <f t="shared" ca="1" si="17"/>
        <v>1</v>
      </c>
    </row>
    <row r="21" spans="2:23" ht="15" x14ac:dyDescent="0.2">
      <c r="B21" s="12">
        <f t="shared" ca="1" si="0"/>
        <v>11</v>
      </c>
      <c r="C21" s="12">
        <v>139</v>
      </c>
      <c r="D21" s="12">
        <v>219</v>
      </c>
      <c r="E21" s="12">
        <f t="shared" ref="E21:E38" ca="1" si="21">ROUND(RAND()*(D21-C21)+C21,0)/100</f>
        <v>2.0499999999999998</v>
      </c>
      <c r="F21" s="12">
        <f t="shared" ca="1" si="1"/>
        <v>4</v>
      </c>
      <c r="G21" s="33">
        <f t="shared" ca="1" si="4"/>
        <v>8.1999999999999993</v>
      </c>
      <c r="H21" s="12">
        <f t="shared" ca="1" si="5"/>
        <v>5</v>
      </c>
      <c r="I21" s="33">
        <f t="shared" ca="1" si="6"/>
        <v>10.25</v>
      </c>
      <c r="J21" s="12">
        <f t="shared" ca="1" si="7"/>
        <v>1</v>
      </c>
      <c r="K21" s="33">
        <f t="shared" ca="1" si="8"/>
        <v>2.0499999999999998</v>
      </c>
      <c r="L21" s="12">
        <f t="shared" ca="1" si="9"/>
        <v>4</v>
      </c>
      <c r="M21" s="12">
        <f t="shared" ca="1" si="10"/>
        <v>5</v>
      </c>
      <c r="N21" s="31" t="s">
        <v>32</v>
      </c>
      <c r="O21" s="12" t="str">
        <f t="shared" ca="1" si="11"/>
        <v>4 Packungen Schokoriegel kosten 8,20 €.</v>
      </c>
      <c r="P21" s="31" t="str">
        <f t="shared" ca="1" si="12"/>
        <v>Was kosten 5 Packungen Schokoriegel?</v>
      </c>
      <c r="Q21" s="12">
        <f t="shared" ca="1" si="2"/>
        <v>8</v>
      </c>
      <c r="S21" s="12">
        <f t="shared" ca="1" si="13"/>
        <v>0.5</v>
      </c>
      <c r="T21" s="12">
        <f t="shared" ca="1" si="14"/>
        <v>1</v>
      </c>
      <c r="U21" s="12">
        <f t="shared" ca="1" si="15"/>
        <v>2</v>
      </c>
      <c r="V21" s="32">
        <f t="shared" ca="1" si="16"/>
        <v>2</v>
      </c>
      <c r="W21" s="12">
        <f t="shared" ca="1" si="17"/>
        <v>1</v>
      </c>
    </row>
    <row r="22" spans="2:23" ht="15" x14ac:dyDescent="0.2">
      <c r="B22" s="12">
        <f t="shared" ca="1" si="0"/>
        <v>6</v>
      </c>
      <c r="C22" s="12">
        <v>39</v>
      </c>
      <c r="D22" s="12">
        <v>89</v>
      </c>
      <c r="E22" s="12">
        <f t="shared" ca="1" si="21"/>
        <v>0.39</v>
      </c>
      <c r="F22" s="12">
        <f t="shared" ca="1" si="1"/>
        <v>6</v>
      </c>
      <c r="G22" s="33">
        <f t="shared" ca="1" si="4"/>
        <v>2.34</v>
      </c>
      <c r="H22" s="12">
        <f t="shared" ca="1" si="5"/>
        <v>19</v>
      </c>
      <c r="I22" s="33">
        <f t="shared" ca="1" si="6"/>
        <v>7.41</v>
      </c>
      <c r="J22" s="12">
        <f t="shared" ca="1" si="7"/>
        <v>1</v>
      </c>
      <c r="K22" s="33">
        <f t="shared" ca="1" si="8"/>
        <v>0.39</v>
      </c>
      <c r="L22" s="12">
        <f t="shared" ca="1" si="9"/>
        <v>6</v>
      </c>
      <c r="M22" s="12">
        <f t="shared" ca="1" si="10"/>
        <v>19</v>
      </c>
      <c r="N22" s="31" t="s">
        <v>33</v>
      </c>
      <c r="O22" s="12" t="str">
        <f t="shared" ca="1" si="11"/>
        <v>6 Becher Schlagsahne kosten 2,34 €.</v>
      </c>
      <c r="P22" s="31" t="str">
        <f t="shared" ca="1" si="12"/>
        <v>Was kosten 19 Becher Schlagsahne?</v>
      </c>
      <c r="Q22" s="12">
        <f t="shared" ca="1" si="2"/>
        <v>19</v>
      </c>
      <c r="S22" s="12">
        <f t="shared" ca="1" si="13"/>
        <v>0.31578947368421051</v>
      </c>
      <c r="T22" s="12">
        <f t="shared" ca="1" si="14"/>
        <v>0</v>
      </c>
      <c r="U22" s="12">
        <f t="shared" ca="1" si="15"/>
        <v>3.1666666666666665</v>
      </c>
      <c r="V22" s="32">
        <f t="shared" ca="1" si="16"/>
        <v>3</v>
      </c>
      <c r="W22" s="12">
        <f t="shared" ca="1" si="17"/>
        <v>0</v>
      </c>
    </row>
    <row r="23" spans="2:23" ht="15" x14ac:dyDescent="0.2">
      <c r="B23" s="12">
        <f t="shared" ca="1" si="0"/>
        <v>1</v>
      </c>
      <c r="C23" s="12">
        <v>19</v>
      </c>
      <c r="D23" s="12">
        <v>119</v>
      </c>
      <c r="E23" s="12">
        <f t="shared" ca="1" si="21"/>
        <v>0.79</v>
      </c>
      <c r="F23" s="12">
        <f t="shared" ca="1" si="1"/>
        <v>19</v>
      </c>
      <c r="G23" s="33">
        <f t="shared" ca="1" si="4"/>
        <v>15.010000000000002</v>
      </c>
      <c r="H23" s="12">
        <f t="shared" ca="1" si="5"/>
        <v>2</v>
      </c>
      <c r="I23" s="33">
        <f t="shared" ca="1" si="6"/>
        <v>1.58</v>
      </c>
      <c r="J23" s="12">
        <f t="shared" ca="1" si="7"/>
        <v>1</v>
      </c>
      <c r="K23" s="33">
        <f t="shared" ca="1" si="8"/>
        <v>0.79</v>
      </c>
      <c r="L23" s="12">
        <f t="shared" ca="1" si="9"/>
        <v>19</v>
      </c>
      <c r="M23" s="12">
        <f t="shared" ca="1" si="10"/>
        <v>2</v>
      </c>
      <c r="N23" s="31" t="s">
        <v>34</v>
      </c>
      <c r="O23" s="12" t="str">
        <f t="shared" ca="1" si="11"/>
        <v>19 Liter Wasser kosten 15,01 €.</v>
      </c>
      <c r="P23" s="31" t="str">
        <f t="shared" ca="1" si="12"/>
        <v>Was kosten 2 Liter Wasser?</v>
      </c>
      <c r="Q23" s="12">
        <f t="shared" ca="1" si="2"/>
        <v>2</v>
      </c>
      <c r="S23" s="12">
        <f t="shared" ca="1" si="13"/>
        <v>9.5</v>
      </c>
      <c r="T23" s="12">
        <f t="shared" ca="1" si="14"/>
        <v>10</v>
      </c>
      <c r="U23" s="12">
        <f t="shared" ca="1" si="15"/>
        <v>0.10526315789473684</v>
      </c>
      <c r="V23" s="32">
        <f t="shared" ca="1" si="16"/>
        <v>0</v>
      </c>
      <c r="W23" s="12">
        <f t="shared" ca="1" si="17"/>
        <v>0</v>
      </c>
    </row>
    <row r="24" spans="2:23" ht="15" x14ac:dyDescent="0.2">
      <c r="B24" s="12">
        <f t="shared" ca="1" si="0"/>
        <v>33</v>
      </c>
      <c r="C24" s="12">
        <v>69</v>
      </c>
      <c r="D24" s="12">
        <v>139</v>
      </c>
      <c r="E24" s="12">
        <f t="shared" ca="1" si="21"/>
        <v>0.76</v>
      </c>
      <c r="F24" s="12">
        <f t="shared" ca="1" si="1"/>
        <v>17</v>
      </c>
      <c r="G24" s="33">
        <f t="shared" ca="1" si="4"/>
        <v>12.92</v>
      </c>
      <c r="H24" s="12">
        <f t="shared" ca="1" si="5"/>
        <v>3</v>
      </c>
      <c r="I24" s="33">
        <f t="shared" ca="1" si="6"/>
        <v>2.2800000000000002</v>
      </c>
      <c r="J24" s="12">
        <f t="shared" ca="1" si="7"/>
        <v>1</v>
      </c>
      <c r="K24" s="33">
        <f t="shared" ca="1" si="8"/>
        <v>0.76</v>
      </c>
      <c r="L24" s="12">
        <f t="shared" ca="1" si="9"/>
        <v>17</v>
      </c>
      <c r="M24" s="12">
        <f t="shared" ca="1" si="10"/>
        <v>3</v>
      </c>
      <c r="N24" s="31" t="s">
        <v>35</v>
      </c>
      <c r="O24" s="12" t="str">
        <f t="shared" ca="1" si="11"/>
        <v>17 Liter Apfelschorle kosten 12,92 €.</v>
      </c>
      <c r="P24" s="31" t="str">
        <f t="shared" ca="1" si="12"/>
        <v>Was kosten 3 Liter Apfelschorle?</v>
      </c>
      <c r="Q24" s="12">
        <f t="shared" ca="1" si="2"/>
        <v>3</v>
      </c>
      <c r="S24" s="12">
        <f t="shared" ca="1" si="13"/>
        <v>5.666666666666667</v>
      </c>
      <c r="T24" s="12">
        <f t="shared" ca="1" si="14"/>
        <v>6</v>
      </c>
      <c r="U24" s="12">
        <f t="shared" ca="1" si="15"/>
        <v>0.17647058823529413</v>
      </c>
      <c r="V24" s="32">
        <f t="shared" ca="1" si="16"/>
        <v>0</v>
      </c>
      <c r="W24" s="12">
        <f t="shared" ca="1" si="17"/>
        <v>0</v>
      </c>
    </row>
    <row r="25" spans="2:23" ht="15" x14ac:dyDescent="0.2">
      <c r="B25" s="12">
        <f t="shared" ca="1" si="0"/>
        <v>28</v>
      </c>
      <c r="C25" s="12">
        <v>29</v>
      </c>
      <c r="D25" s="12">
        <v>119</v>
      </c>
      <c r="E25" s="12">
        <f t="shared" ca="1" si="21"/>
        <v>0.34</v>
      </c>
      <c r="F25" s="12">
        <f t="shared" ca="1" si="1"/>
        <v>11</v>
      </c>
      <c r="G25" s="33">
        <f t="shared" ca="1" si="4"/>
        <v>3.74</v>
      </c>
      <c r="H25" s="12">
        <f t="shared" ca="1" si="5"/>
        <v>20</v>
      </c>
      <c r="I25" s="33">
        <f t="shared" ca="1" si="6"/>
        <v>6.8000000000000007</v>
      </c>
      <c r="J25" s="12">
        <f t="shared" ca="1" si="7"/>
        <v>1</v>
      </c>
      <c r="K25" s="33">
        <f t="shared" ca="1" si="8"/>
        <v>0.34</v>
      </c>
      <c r="L25" s="12">
        <f t="shared" ca="1" si="9"/>
        <v>11</v>
      </c>
      <c r="M25" s="12">
        <f t="shared" ca="1" si="10"/>
        <v>20</v>
      </c>
      <c r="N25" s="31" t="s">
        <v>36</v>
      </c>
      <c r="O25" s="12" t="str">
        <f t="shared" ca="1" si="11"/>
        <v>11 Päckchen Apfelmus kosten 3,74 €.</v>
      </c>
      <c r="P25" s="31" t="str">
        <f t="shared" ca="1" si="12"/>
        <v>Was kosten 20 Päckchen Apfelmus?</v>
      </c>
      <c r="Q25" s="12">
        <f t="shared" ca="1" si="2"/>
        <v>20</v>
      </c>
      <c r="S25" s="12">
        <f t="shared" ca="1" si="13"/>
        <v>0.55000000000000004</v>
      </c>
      <c r="T25" s="12">
        <f t="shared" ca="1" si="14"/>
        <v>1</v>
      </c>
      <c r="U25" s="12">
        <f t="shared" ca="1" si="15"/>
        <v>1.8181818181818181</v>
      </c>
      <c r="V25" s="32">
        <f t="shared" ca="1" si="16"/>
        <v>2</v>
      </c>
      <c r="W25" s="12">
        <f t="shared" ca="1" si="17"/>
        <v>0</v>
      </c>
    </row>
    <row r="26" spans="2:23" ht="15" x14ac:dyDescent="0.2">
      <c r="B26" s="12">
        <f t="shared" ca="1" si="0"/>
        <v>23</v>
      </c>
      <c r="C26" s="12">
        <v>99</v>
      </c>
      <c r="D26" s="12">
        <v>199</v>
      </c>
      <c r="E26" s="12">
        <f t="shared" ca="1" si="21"/>
        <v>1.1599999999999999</v>
      </c>
      <c r="F26" s="12">
        <f t="shared" ca="1" si="1"/>
        <v>7</v>
      </c>
      <c r="G26" s="33">
        <f t="shared" ca="1" si="4"/>
        <v>8.1199999999999992</v>
      </c>
      <c r="H26" s="12">
        <f t="shared" ca="1" si="5"/>
        <v>8</v>
      </c>
      <c r="I26" s="33">
        <f t="shared" ca="1" si="6"/>
        <v>9.2799999999999994</v>
      </c>
      <c r="J26" s="12">
        <f t="shared" ca="1" si="7"/>
        <v>1</v>
      </c>
      <c r="K26" s="33">
        <f t="shared" ca="1" si="8"/>
        <v>1.1599999999999999</v>
      </c>
      <c r="L26" s="12">
        <f t="shared" ca="1" si="9"/>
        <v>7</v>
      </c>
      <c r="M26" s="12">
        <f t="shared" ca="1" si="10"/>
        <v>8</v>
      </c>
      <c r="N26" s="31" t="s">
        <v>37</v>
      </c>
      <c r="O26" s="12" t="str">
        <f t="shared" ca="1" si="11"/>
        <v>7 Packungen Toast kosten 8,12 €.</v>
      </c>
      <c r="P26" s="31" t="str">
        <f t="shared" ca="1" si="12"/>
        <v>Was kosten 8 Packungen Toast?</v>
      </c>
      <c r="Q26" s="12">
        <f t="shared" ca="1" si="2"/>
        <v>21</v>
      </c>
      <c r="S26" s="12">
        <f t="shared" ca="1" si="13"/>
        <v>0.33333333333333331</v>
      </c>
      <c r="T26" s="12">
        <f t="shared" ca="1" si="14"/>
        <v>0</v>
      </c>
      <c r="U26" s="12">
        <f t="shared" ca="1" si="15"/>
        <v>3</v>
      </c>
      <c r="V26" s="32">
        <f t="shared" ca="1" si="16"/>
        <v>3</v>
      </c>
      <c r="W26" s="12">
        <f t="shared" ca="1" si="17"/>
        <v>1</v>
      </c>
    </row>
    <row r="27" spans="2:23" ht="15" x14ac:dyDescent="0.2">
      <c r="B27" s="12">
        <f t="shared" ca="1" si="0"/>
        <v>18</v>
      </c>
      <c r="C27" s="12">
        <v>199</v>
      </c>
      <c r="D27" s="12">
        <v>249</v>
      </c>
      <c r="E27" s="12">
        <f t="shared" ca="1" si="21"/>
        <v>2.31</v>
      </c>
      <c r="F27" s="12">
        <f t="shared" ca="1" si="1"/>
        <v>12</v>
      </c>
      <c r="G27" s="33">
        <f t="shared" ca="1" si="4"/>
        <v>27.72</v>
      </c>
      <c r="H27" s="12">
        <f t="shared" ca="1" si="5"/>
        <v>13</v>
      </c>
      <c r="I27" s="33">
        <f t="shared" ca="1" si="6"/>
        <v>30.03</v>
      </c>
      <c r="J27" s="12">
        <f t="shared" ca="1" si="7"/>
        <v>1</v>
      </c>
      <c r="K27" s="33">
        <f t="shared" ca="1" si="8"/>
        <v>2.31</v>
      </c>
      <c r="L27" s="12">
        <f t="shared" ca="1" si="9"/>
        <v>12</v>
      </c>
      <c r="M27" s="12">
        <f t="shared" ca="1" si="10"/>
        <v>13</v>
      </c>
      <c r="N27" s="31" t="s">
        <v>38</v>
      </c>
      <c r="O27" s="12" t="str">
        <f t="shared" ca="1" si="11"/>
        <v>12 Packungen Quarkstrudel kosten 27,72 €.</v>
      </c>
      <c r="P27" s="31" t="str">
        <f t="shared" ca="1" si="12"/>
        <v>Was kosten 13 Packungen Quarkstrudel?</v>
      </c>
      <c r="Q27" s="12">
        <f t="shared" ca="1" si="2"/>
        <v>2</v>
      </c>
      <c r="S27" s="12">
        <f t="shared" ca="1" si="13"/>
        <v>6</v>
      </c>
      <c r="T27" s="12">
        <f t="shared" ca="1" si="14"/>
        <v>6</v>
      </c>
      <c r="U27" s="12">
        <f t="shared" ca="1" si="15"/>
        <v>0.16666666666666666</v>
      </c>
      <c r="V27" s="32">
        <f t="shared" ca="1" si="16"/>
        <v>0</v>
      </c>
      <c r="W27" s="12">
        <f t="shared" ca="1" si="17"/>
        <v>1</v>
      </c>
    </row>
    <row r="28" spans="2:23" ht="15" x14ac:dyDescent="0.2">
      <c r="B28" s="12">
        <f t="shared" ca="1" si="0"/>
        <v>13</v>
      </c>
      <c r="C28" s="12">
        <v>179</v>
      </c>
      <c r="D28" s="12">
        <v>239</v>
      </c>
      <c r="E28" s="12">
        <f t="shared" ca="1" si="21"/>
        <v>1.87</v>
      </c>
      <c r="F28" s="12">
        <f t="shared" ca="1" si="1"/>
        <v>8</v>
      </c>
      <c r="G28" s="33">
        <f t="shared" ca="1" si="4"/>
        <v>14.96</v>
      </c>
      <c r="H28" s="12">
        <f t="shared" ca="1" si="5"/>
        <v>22</v>
      </c>
      <c r="I28" s="33">
        <f t="shared" ca="1" si="6"/>
        <v>41.14</v>
      </c>
      <c r="J28" s="12">
        <f t="shared" ca="1" si="7"/>
        <v>2</v>
      </c>
      <c r="K28" s="33">
        <f t="shared" ca="1" si="8"/>
        <v>3.74</v>
      </c>
      <c r="L28" s="12">
        <f t="shared" ca="1" si="9"/>
        <v>4</v>
      </c>
      <c r="M28" s="12">
        <f t="shared" ca="1" si="10"/>
        <v>11</v>
      </c>
      <c r="N28" s="31" t="s">
        <v>39</v>
      </c>
      <c r="O28" s="12" t="str">
        <f t="shared" ca="1" si="11"/>
        <v>8 Packungen Cornflakes kosten 14,96 €.</v>
      </c>
      <c r="P28" s="31" t="str">
        <f t="shared" ca="1" si="12"/>
        <v>Was kosten 22 Packungen Cornflakes?</v>
      </c>
      <c r="Q28" s="12">
        <f t="shared" ca="1" si="2"/>
        <v>22</v>
      </c>
      <c r="S28" s="12">
        <f t="shared" ca="1" si="13"/>
        <v>0.36363636363636365</v>
      </c>
      <c r="T28" s="12">
        <f t="shared" ca="1" si="14"/>
        <v>0</v>
      </c>
      <c r="U28" s="12">
        <f t="shared" ca="1" si="15"/>
        <v>2.75</v>
      </c>
      <c r="V28" s="32">
        <f t="shared" ca="1" si="16"/>
        <v>3</v>
      </c>
      <c r="W28" s="12">
        <f t="shared" ca="1" si="17"/>
        <v>0</v>
      </c>
    </row>
    <row r="29" spans="2:23" ht="15" x14ac:dyDescent="0.2">
      <c r="B29" s="12">
        <f t="shared" ca="1" si="0"/>
        <v>8</v>
      </c>
      <c r="C29" s="12">
        <v>139</v>
      </c>
      <c r="D29" s="12">
        <v>279</v>
      </c>
      <c r="E29" s="12">
        <f t="shared" ca="1" si="21"/>
        <v>1.79</v>
      </c>
      <c r="F29" s="12">
        <f t="shared" ca="1" si="1"/>
        <v>7</v>
      </c>
      <c r="G29" s="33">
        <f t="shared" ca="1" si="4"/>
        <v>12.530000000000001</v>
      </c>
      <c r="H29" s="12">
        <f t="shared" ca="1" si="5"/>
        <v>15</v>
      </c>
      <c r="I29" s="33">
        <f t="shared" ca="1" si="6"/>
        <v>26.85</v>
      </c>
      <c r="J29" s="12">
        <f t="shared" ca="1" si="7"/>
        <v>1</v>
      </c>
      <c r="K29" s="33">
        <f t="shared" ca="1" si="8"/>
        <v>1.79</v>
      </c>
      <c r="L29" s="12">
        <f t="shared" ca="1" si="9"/>
        <v>7</v>
      </c>
      <c r="M29" s="12">
        <f t="shared" ca="1" si="10"/>
        <v>15</v>
      </c>
      <c r="N29" s="31" t="s">
        <v>40</v>
      </c>
      <c r="O29" s="12" t="str">
        <f t="shared" ca="1" si="11"/>
        <v>7 Gläser Nussnougatcreme kosten 12,53 €.</v>
      </c>
      <c r="P29" s="31" t="str">
        <f t="shared" ca="1" si="12"/>
        <v>Was kosten 15 Gläser Nussnougatcreme?</v>
      </c>
      <c r="Q29" s="12">
        <f t="shared" ca="1" si="2"/>
        <v>15</v>
      </c>
      <c r="S29" s="12">
        <f t="shared" ca="1" si="13"/>
        <v>0.46666666666666667</v>
      </c>
      <c r="T29" s="12">
        <f t="shared" ca="1" si="14"/>
        <v>0</v>
      </c>
      <c r="U29" s="12">
        <f t="shared" ca="1" si="15"/>
        <v>2.1428571428571428</v>
      </c>
      <c r="V29" s="32">
        <f t="shared" ca="1" si="16"/>
        <v>2</v>
      </c>
      <c r="W29" s="12">
        <f t="shared" ca="1" si="17"/>
        <v>0</v>
      </c>
    </row>
    <row r="30" spans="2:23" ht="15" x14ac:dyDescent="0.2">
      <c r="B30" s="12">
        <f t="shared" ca="1" si="0"/>
        <v>3</v>
      </c>
      <c r="C30" s="12">
        <v>35</v>
      </c>
      <c r="D30" s="12">
        <v>59</v>
      </c>
      <c r="E30" s="12">
        <f t="shared" ca="1" si="21"/>
        <v>0.36</v>
      </c>
      <c r="F30" s="12">
        <f t="shared" ca="1" si="1"/>
        <v>5</v>
      </c>
      <c r="G30" s="33">
        <f t="shared" ca="1" si="4"/>
        <v>1.7999999999999998</v>
      </c>
      <c r="H30" s="12">
        <f t="shared" ca="1" si="5"/>
        <v>16</v>
      </c>
      <c r="I30" s="33">
        <f t="shared" ca="1" si="6"/>
        <v>5.76</v>
      </c>
      <c r="J30" s="12">
        <f t="shared" ca="1" si="7"/>
        <v>1</v>
      </c>
      <c r="K30" s="33">
        <f t="shared" ca="1" si="8"/>
        <v>0.36</v>
      </c>
      <c r="L30" s="12">
        <f t="shared" ca="1" si="9"/>
        <v>5</v>
      </c>
      <c r="M30" s="12">
        <f t="shared" ca="1" si="10"/>
        <v>16</v>
      </c>
      <c r="N30" s="31" t="s">
        <v>41</v>
      </c>
      <c r="O30" s="12" t="str">
        <f t="shared" ca="1" si="11"/>
        <v>5 Päckchen Haferflocken kosten 1,80 €.</v>
      </c>
      <c r="P30" s="31" t="str">
        <f t="shared" ca="1" si="12"/>
        <v>Was kosten 16 Päckchen Haferflocken?</v>
      </c>
      <c r="Q30" s="12">
        <f t="shared" ca="1" si="2"/>
        <v>16</v>
      </c>
      <c r="S30" s="12">
        <f t="shared" ca="1" si="13"/>
        <v>0.3125</v>
      </c>
      <c r="T30" s="12">
        <f t="shared" ca="1" si="14"/>
        <v>0</v>
      </c>
      <c r="U30" s="12">
        <f t="shared" ca="1" si="15"/>
        <v>3.2</v>
      </c>
      <c r="V30" s="32">
        <f t="shared" ca="1" si="16"/>
        <v>3</v>
      </c>
      <c r="W30" s="12">
        <f t="shared" ca="1" si="17"/>
        <v>0</v>
      </c>
    </row>
    <row r="31" spans="2:23" ht="15" x14ac:dyDescent="0.2">
      <c r="B31" s="12">
        <f t="shared" ca="1" si="0"/>
        <v>35</v>
      </c>
      <c r="C31" s="12">
        <v>129</v>
      </c>
      <c r="D31" s="12">
        <v>209</v>
      </c>
      <c r="E31" s="12">
        <f t="shared" ca="1" si="21"/>
        <v>1.33</v>
      </c>
      <c r="F31" s="12">
        <f t="shared" ca="1" si="1"/>
        <v>4</v>
      </c>
      <c r="G31" s="33">
        <f t="shared" ca="1" si="4"/>
        <v>5.32</v>
      </c>
      <c r="H31" s="12">
        <f t="shared" ca="1" si="5"/>
        <v>17</v>
      </c>
      <c r="I31" s="33">
        <f t="shared" ca="1" si="6"/>
        <v>22.61</v>
      </c>
      <c r="J31" s="12">
        <f t="shared" ca="1" si="7"/>
        <v>1</v>
      </c>
      <c r="K31" s="33">
        <f t="shared" ca="1" si="8"/>
        <v>1.33</v>
      </c>
      <c r="L31" s="12">
        <f t="shared" ca="1" si="9"/>
        <v>4</v>
      </c>
      <c r="M31" s="12">
        <f t="shared" ca="1" si="10"/>
        <v>17</v>
      </c>
      <c r="N31" s="31" t="s">
        <v>42</v>
      </c>
      <c r="O31" s="12" t="str">
        <f t="shared" ca="1" si="11"/>
        <v>4 Päckchen Salzstangen kosten 5,32 €.</v>
      </c>
      <c r="P31" s="31" t="str">
        <f t="shared" ca="1" si="12"/>
        <v>Was kosten 17 Päckchen Salzstangen?</v>
      </c>
      <c r="Q31" s="12">
        <f t="shared" ca="1" si="2"/>
        <v>17</v>
      </c>
      <c r="S31" s="12">
        <f t="shared" ca="1" si="13"/>
        <v>0.23529411764705882</v>
      </c>
      <c r="T31" s="12">
        <f t="shared" ca="1" si="14"/>
        <v>0</v>
      </c>
      <c r="U31" s="12">
        <f t="shared" ca="1" si="15"/>
        <v>4.25</v>
      </c>
      <c r="V31" s="32">
        <f t="shared" ca="1" si="16"/>
        <v>4</v>
      </c>
      <c r="W31" s="12">
        <f t="shared" ca="1" si="17"/>
        <v>0</v>
      </c>
    </row>
    <row r="32" spans="2:23" ht="15" x14ac:dyDescent="0.2">
      <c r="B32" s="12">
        <f t="shared" ca="1" si="0"/>
        <v>30</v>
      </c>
      <c r="C32" s="12">
        <v>69</v>
      </c>
      <c r="D32" s="12">
        <v>139</v>
      </c>
      <c r="E32" s="12">
        <f t="shared" ca="1" si="21"/>
        <v>1.01</v>
      </c>
      <c r="F32" s="12">
        <f t="shared" ca="1" si="1"/>
        <v>19</v>
      </c>
      <c r="G32" s="33">
        <f t="shared" ca="1" si="4"/>
        <v>19.190000000000001</v>
      </c>
      <c r="H32" s="12">
        <f t="shared" ca="1" si="5"/>
        <v>17</v>
      </c>
      <c r="I32" s="33">
        <f t="shared" ca="1" si="6"/>
        <v>17.170000000000002</v>
      </c>
      <c r="J32" s="12">
        <f t="shared" ca="1" si="7"/>
        <v>1</v>
      </c>
      <c r="K32" s="33">
        <f t="shared" ca="1" si="8"/>
        <v>1.01</v>
      </c>
      <c r="L32" s="12">
        <f t="shared" ca="1" si="9"/>
        <v>19</v>
      </c>
      <c r="M32" s="12">
        <f t="shared" ca="1" si="10"/>
        <v>17</v>
      </c>
      <c r="N32" s="31" t="s">
        <v>43</v>
      </c>
      <c r="O32" s="12" t="str">
        <f t="shared" ca="1" si="11"/>
        <v>19 Päckchen Brausepulver kosten 19,19 €.</v>
      </c>
      <c r="P32" s="31" t="str">
        <f t="shared" ca="1" si="12"/>
        <v>Was kosten 17 Päckchen Brausepulver?</v>
      </c>
      <c r="Q32" s="12">
        <f t="shared" ca="1" si="2"/>
        <v>17</v>
      </c>
      <c r="S32" s="12">
        <f t="shared" ca="1" si="13"/>
        <v>1.1176470588235294</v>
      </c>
      <c r="T32" s="12">
        <f t="shared" ca="1" si="14"/>
        <v>1</v>
      </c>
      <c r="U32" s="12">
        <f t="shared" ca="1" si="15"/>
        <v>0.89473684210526316</v>
      </c>
      <c r="V32" s="32">
        <f t="shared" ca="1" si="16"/>
        <v>1</v>
      </c>
      <c r="W32" s="12">
        <f t="shared" ca="1" si="17"/>
        <v>0</v>
      </c>
    </row>
    <row r="33" spans="2:23" ht="15" x14ac:dyDescent="0.2">
      <c r="B33" s="12">
        <f t="shared" ca="1" si="0"/>
        <v>25</v>
      </c>
      <c r="C33" s="12">
        <v>79</v>
      </c>
      <c r="D33" s="12">
        <v>169</v>
      </c>
      <c r="E33" s="12">
        <f t="shared" ca="1" si="21"/>
        <v>1.08</v>
      </c>
      <c r="F33" s="12">
        <f t="shared" ca="1" si="1"/>
        <v>3</v>
      </c>
      <c r="G33" s="33">
        <f t="shared" ca="1" si="4"/>
        <v>3.24</v>
      </c>
      <c r="H33" s="12">
        <f t="shared" ca="1" si="5"/>
        <v>4</v>
      </c>
      <c r="I33" s="33">
        <f t="shared" ca="1" si="6"/>
        <v>4.32</v>
      </c>
      <c r="J33" s="12">
        <f t="shared" ca="1" si="7"/>
        <v>1</v>
      </c>
      <c r="K33" s="33">
        <f t="shared" ca="1" si="8"/>
        <v>1.08</v>
      </c>
      <c r="L33" s="12">
        <f t="shared" ca="1" si="9"/>
        <v>3</v>
      </c>
      <c r="M33" s="12">
        <f t="shared" ca="1" si="10"/>
        <v>4</v>
      </c>
      <c r="N33" s="31" t="s">
        <v>44</v>
      </c>
      <c r="O33" s="12" t="str">
        <f t="shared" ca="1" si="11"/>
        <v>3 Gläser Senf kosten 3,24 €.</v>
      </c>
      <c r="P33" s="31" t="str">
        <f t="shared" ca="1" si="12"/>
        <v>Was kosten 4 Gläser Senf?</v>
      </c>
      <c r="Q33" s="12">
        <f t="shared" ca="1" si="2"/>
        <v>12</v>
      </c>
      <c r="S33" s="12">
        <f t="shared" ca="1" si="13"/>
        <v>0.25</v>
      </c>
      <c r="T33" s="12">
        <f t="shared" ca="1" si="14"/>
        <v>0</v>
      </c>
      <c r="U33" s="12">
        <f t="shared" ca="1" si="15"/>
        <v>4</v>
      </c>
      <c r="V33" s="32">
        <f t="shared" ca="1" si="16"/>
        <v>4</v>
      </c>
      <c r="W33" s="12">
        <f t="shared" ca="1" si="17"/>
        <v>1</v>
      </c>
    </row>
    <row r="34" spans="2:23" ht="15" x14ac:dyDescent="0.2">
      <c r="B34" s="12">
        <f t="shared" ca="1" si="0"/>
        <v>20</v>
      </c>
      <c r="C34" s="12">
        <v>99</v>
      </c>
      <c r="D34" s="12">
        <v>169</v>
      </c>
      <c r="E34" s="12">
        <f t="shared" ca="1" si="21"/>
        <v>1.18</v>
      </c>
      <c r="F34" s="12">
        <f t="shared" ca="1" si="1"/>
        <v>17</v>
      </c>
      <c r="G34" s="33">
        <f t="shared" ca="1" si="4"/>
        <v>20.059999999999999</v>
      </c>
      <c r="H34" s="12">
        <f t="shared" ca="1" si="5"/>
        <v>22</v>
      </c>
      <c r="I34" s="33">
        <f t="shared" ca="1" si="6"/>
        <v>25.959999999999997</v>
      </c>
      <c r="J34" s="12">
        <f t="shared" ca="1" si="7"/>
        <v>1</v>
      </c>
      <c r="K34" s="33">
        <f t="shared" ca="1" si="8"/>
        <v>1.18</v>
      </c>
      <c r="L34" s="12">
        <f t="shared" ca="1" si="9"/>
        <v>17</v>
      </c>
      <c r="M34" s="12">
        <f t="shared" ca="1" si="10"/>
        <v>22</v>
      </c>
      <c r="N34" s="31" t="s">
        <v>49</v>
      </c>
      <c r="O34" s="12" t="str">
        <f t="shared" ca="1" si="11"/>
        <v>17 Flaschen Tomatenketchup kosten 20,06 €.</v>
      </c>
      <c r="P34" s="31" t="str">
        <f t="shared" ca="1" si="12"/>
        <v>Was kosten 22 Flaschen Tomatenketchup?</v>
      </c>
      <c r="Q34" s="12">
        <f t="shared" ca="1" si="2"/>
        <v>22</v>
      </c>
      <c r="S34" s="12">
        <f t="shared" ca="1" si="13"/>
        <v>0.77272727272727271</v>
      </c>
      <c r="T34" s="12">
        <f t="shared" ca="1" si="14"/>
        <v>1</v>
      </c>
      <c r="U34" s="12">
        <f t="shared" ca="1" si="15"/>
        <v>1.2941176470588236</v>
      </c>
      <c r="V34" s="32">
        <f t="shared" ca="1" si="16"/>
        <v>1</v>
      </c>
      <c r="W34" s="12">
        <f t="shared" ca="1" si="17"/>
        <v>0</v>
      </c>
    </row>
    <row r="35" spans="2:23" ht="15" x14ac:dyDescent="0.2">
      <c r="B35" s="12">
        <f t="shared" ca="1" si="0"/>
        <v>15</v>
      </c>
      <c r="C35" s="12">
        <v>699</v>
      </c>
      <c r="D35" s="12">
        <v>999</v>
      </c>
      <c r="E35" s="12">
        <f t="shared" ca="1" si="21"/>
        <v>8.48</v>
      </c>
      <c r="F35" s="12">
        <f t="shared" ca="1" si="1"/>
        <v>15</v>
      </c>
      <c r="G35" s="33">
        <f t="shared" ca="1" si="4"/>
        <v>127.2</v>
      </c>
      <c r="H35" s="12">
        <f t="shared" ca="1" si="5"/>
        <v>16</v>
      </c>
      <c r="I35" s="33">
        <f t="shared" ca="1" si="6"/>
        <v>135.68</v>
      </c>
      <c r="J35" s="12">
        <f t="shared" ca="1" si="7"/>
        <v>1</v>
      </c>
      <c r="K35" s="33">
        <f t="shared" ca="1" si="8"/>
        <v>8.48</v>
      </c>
      <c r="L35" s="12">
        <f t="shared" ca="1" si="9"/>
        <v>15</v>
      </c>
      <c r="M35" s="12">
        <f t="shared" ca="1" si="10"/>
        <v>16</v>
      </c>
      <c r="N35" s="31" t="s">
        <v>45</v>
      </c>
      <c r="O35" s="12" t="str">
        <f t="shared" ca="1" si="11"/>
        <v>15 Pakete Waschpulver kosten 127,20 €.</v>
      </c>
      <c r="P35" s="31" t="str">
        <f t="shared" ca="1" si="12"/>
        <v>Was kosten 16 Pakete Waschpulver?</v>
      </c>
      <c r="Q35" s="12">
        <f t="shared" ca="1" si="2"/>
        <v>3</v>
      </c>
      <c r="S35" s="12">
        <f t="shared" ca="1" si="13"/>
        <v>5</v>
      </c>
      <c r="T35" s="12">
        <f t="shared" ca="1" si="14"/>
        <v>5</v>
      </c>
      <c r="U35" s="12">
        <f t="shared" ca="1" si="15"/>
        <v>0.2</v>
      </c>
      <c r="V35" s="32">
        <f t="shared" ca="1" si="16"/>
        <v>0</v>
      </c>
      <c r="W35" s="12">
        <f t="shared" ca="1" si="17"/>
        <v>1</v>
      </c>
    </row>
    <row r="36" spans="2:23" ht="15" x14ac:dyDescent="0.2">
      <c r="B36" s="12">
        <f t="shared" ca="1" si="0"/>
        <v>10</v>
      </c>
      <c r="C36" s="12">
        <v>299</v>
      </c>
      <c r="D36" s="12">
        <v>599</v>
      </c>
      <c r="E36" s="12">
        <f t="shared" ca="1" si="21"/>
        <v>4.3</v>
      </c>
      <c r="F36" s="12">
        <f t="shared" ca="1" si="1"/>
        <v>9</v>
      </c>
      <c r="G36" s="33">
        <f t="shared" ca="1" si="4"/>
        <v>38.699999999999996</v>
      </c>
      <c r="H36" s="12">
        <f t="shared" ca="1" si="5"/>
        <v>17</v>
      </c>
      <c r="I36" s="33">
        <f t="shared" ca="1" si="6"/>
        <v>73.099999999999994</v>
      </c>
      <c r="J36" s="12">
        <f t="shared" ca="1" si="7"/>
        <v>1</v>
      </c>
      <c r="K36" s="33">
        <f t="shared" ca="1" si="8"/>
        <v>4.3</v>
      </c>
      <c r="L36" s="12">
        <f t="shared" ca="1" si="9"/>
        <v>9</v>
      </c>
      <c r="M36" s="12">
        <f t="shared" ca="1" si="10"/>
        <v>17</v>
      </c>
      <c r="N36" s="31" t="s">
        <v>46</v>
      </c>
      <c r="O36" s="12" t="str">
        <f t="shared" ca="1" si="11"/>
        <v>9 Päckchen Spülmaschinentabs kosten 38,70 €.</v>
      </c>
      <c r="P36" s="31" t="str">
        <f t="shared" ca="1" si="12"/>
        <v>Was kosten 17 Päckchen Spülmaschinentabs?</v>
      </c>
      <c r="Q36" s="12">
        <f t="shared" ca="1" si="2"/>
        <v>17</v>
      </c>
      <c r="S36" s="12">
        <f t="shared" ca="1" si="13"/>
        <v>0.52941176470588236</v>
      </c>
      <c r="T36" s="12">
        <f t="shared" ca="1" si="14"/>
        <v>1</v>
      </c>
      <c r="U36" s="12">
        <f t="shared" ca="1" si="15"/>
        <v>1.8888888888888888</v>
      </c>
      <c r="V36" s="32">
        <f t="shared" ca="1" si="16"/>
        <v>2</v>
      </c>
      <c r="W36" s="12">
        <f t="shared" ca="1" si="17"/>
        <v>0</v>
      </c>
    </row>
    <row r="37" spans="2:23" ht="15" x14ac:dyDescent="0.2">
      <c r="B37" s="12">
        <f t="shared" ca="1" si="0"/>
        <v>5</v>
      </c>
      <c r="C37" s="12">
        <v>99</v>
      </c>
      <c r="D37" s="12">
        <v>189</v>
      </c>
      <c r="E37" s="12">
        <f t="shared" ca="1" si="21"/>
        <v>1.67</v>
      </c>
      <c r="F37" s="12">
        <f t="shared" ca="1" si="1"/>
        <v>18</v>
      </c>
      <c r="G37" s="33">
        <f t="shared" ca="1" si="4"/>
        <v>30.06</v>
      </c>
      <c r="H37" s="12">
        <f t="shared" ca="1" si="5"/>
        <v>15</v>
      </c>
      <c r="I37" s="33">
        <f t="shared" ca="1" si="6"/>
        <v>25.049999999999997</v>
      </c>
      <c r="J37" s="12">
        <f t="shared" ca="1" si="7"/>
        <v>3</v>
      </c>
      <c r="K37" s="33">
        <f t="shared" ca="1" si="8"/>
        <v>5.01</v>
      </c>
      <c r="L37" s="12">
        <f t="shared" ca="1" si="9"/>
        <v>6</v>
      </c>
      <c r="M37" s="12">
        <f t="shared" ca="1" si="10"/>
        <v>5</v>
      </c>
      <c r="N37" s="31" t="s">
        <v>48</v>
      </c>
      <c r="O37" s="12" t="str">
        <f t="shared" ca="1" si="11"/>
        <v>18 Gläser Gurken kosten 30,06 €.</v>
      </c>
      <c r="P37" s="31" t="str">
        <f t="shared" ca="1" si="12"/>
        <v>Was kosten 15 Gläser Gurken?</v>
      </c>
      <c r="Q37" s="12">
        <f t="shared" ca="1" si="2"/>
        <v>15</v>
      </c>
      <c r="S37" s="12">
        <f t="shared" ca="1" si="13"/>
        <v>1.2</v>
      </c>
      <c r="T37" s="12">
        <f t="shared" ca="1" si="14"/>
        <v>1</v>
      </c>
      <c r="U37" s="12">
        <f t="shared" ca="1" si="15"/>
        <v>0.83333333333333337</v>
      </c>
      <c r="V37" s="32">
        <f t="shared" ca="1" si="16"/>
        <v>1</v>
      </c>
      <c r="W37" s="12">
        <f t="shared" ca="1" si="17"/>
        <v>0</v>
      </c>
    </row>
    <row r="38" spans="2:23" ht="15" x14ac:dyDescent="0.2">
      <c r="B38" s="12">
        <f ca="1">MOD(B37+$A$2,$A$1)</f>
        <v>0</v>
      </c>
      <c r="C38" s="12">
        <v>29</v>
      </c>
      <c r="D38" s="12">
        <v>49</v>
      </c>
      <c r="E38" s="12">
        <f t="shared" ca="1" si="21"/>
        <v>0.38</v>
      </c>
      <c r="F38" s="12">
        <f t="shared" ca="1" si="1"/>
        <v>3</v>
      </c>
      <c r="G38" s="33">
        <f t="shared" ca="1" si="4"/>
        <v>1.1400000000000001</v>
      </c>
      <c r="H38" s="12">
        <f t="shared" ca="1" si="5"/>
        <v>4</v>
      </c>
      <c r="I38" s="33">
        <f t="shared" ca="1" si="6"/>
        <v>1.52</v>
      </c>
      <c r="J38" s="12">
        <f t="shared" ca="1" si="7"/>
        <v>1</v>
      </c>
      <c r="K38" s="33">
        <f t="shared" ca="1" si="8"/>
        <v>0.38</v>
      </c>
      <c r="L38" s="12">
        <f t="shared" ca="1" si="9"/>
        <v>3</v>
      </c>
      <c r="M38" s="12">
        <f t="shared" ca="1" si="10"/>
        <v>4</v>
      </c>
      <c r="N38" s="31" t="s">
        <v>47</v>
      </c>
      <c r="O38" s="12" t="str">
        <f t="shared" ca="1" si="11"/>
        <v>3 Dosen Bohnen kosten 1,14 €.</v>
      </c>
      <c r="P38" s="31" t="str">
        <f t="shared" ca="1" si="12"/>
        <v>Was kosten 4 Dosen Bohnen?</v>
      </c>
      <c r="Q38" s="12">
        <f t="shared" ca="1" si="2"/>
        <v>9</v>
      </c>
      <c r="S38" s="12">
        <f t="shared" ca="1" si="13"/>
        <v>0.33333333333333331</v>
      </c>
      <c r="T38" s="12">
        <f t="shared" ca="1" si="14"/>
        <v>0</v>
      </c>
      <c r="U38" s="12">
        <f t="shared" ca="1" si="15"/>
        <v>3</v>
      </c>
      <c r="V38" s="32">
        <f t="shared" ca="1" si="16"/>
        <v>3</v>
      </c>
      <c r="W38" s="12">
        <f t="shared" ca="1" si="17"/>
        <v>1</v>
      </c>
    </row>
    <row r="39" spans="2:23" ht="15" x14ac:dyDescent="0.2">
      <c r="B39" s="32"/>
      <c r="C39" s="32"/>
      <c r="D39" s="32"/>
    </row>
    <row r="41" spans="2:23" ht="15" x14ac:dyDescent="0.2">
      <c r="B41" s="32"/>
      <c r="C41" s="32"/>
      <c r="D41" s="32"/>
    </row>
    <row r="43" spans="2:23" ht="15" x14ac:dyDescent="0.2">
      <c r="B43" s="32"/>
      <c r="C43" s="32"/>
      <c r="D43" s="32"/>
    </row>
    <row r="44" spans="2:23" ht="15" x14ac:dyDescent="0.2">
      <c r="B44" s="32"/>
      <c r="C44" s="32"/>
      <c r="D44" s="32"/>
    </row>
    <row r="45" spans="2:23" ht="15" x14ac:dyDescent="0.2">
      <c r="B45" s="32"/>
      <c r="C45" s="32"/>
      <c r="D45" s="32"/>
    </row>
    <row r="46" spans="2:23" ht="15" x14ac:dyDescent="0.2">
      <c r="B46" s="32"/>
      <c r="C46" s="32"/>
      <c r="D46" s="32"/>
    </row>
    <row r="47" spans="2:23" ht="15" x14ac:dyDescent="0.2">
      <c r="B47" s="32"/>
      <c r="C47" s="32"/>
      <c r="D47" s="32"/>
    </row>
    <row r="48" spans="2:23" ht="15" x14ac:dyDescent="0.2">
      <c r="B48" s="32"/>
      <c r="C48" s="32"/>
      <c r="D48" s="32"/>
    </row>
    <row r="49" spans="2:4" ht="15" x14ac:dyDescent="0.2">
      <c r="B49" s="32"/>
      <c r="C49" s="32"/>
      <c r="D49" s="32"/>
    </row>
    <row r="51" spans="2:4" ht="15" x14ac:dyDescent="0.2">
      <c r="B51" s="32"/>
      <c r="C51" s="32"/>
      <c r="D51" s="32"/>
    </row>
    <row r="53" spans="2:4" ht="15" x14ac:dyDescent="0.2">
      <c r="B53" s="32"/>
      <c r="C53" s="32"/>
      <c r="D53" s="32"/>
    </row>
    <row r="54" spans="2:4" ht="15" x14ac:dyDescent="0.2">
      <c r="B54" s="32"/>
      <c r="C54" s="32"/>
      <c r="D54" s="32"/>
    </row>
    <row r="55" spans="2:4" ht="15" x14ac:dyDescent="0.2">
      <c r="B55" s="32"/>
      <c r="C55" s="32"/>
      <c r="D55" s="32"/>
    </row>
    <row r="56" spans="2:4" ht="15" x14ac:dyDescent="0.2">
      <c r="B56" s="32"/>
      <c r="C56" s="32"/>
      <c r="D56" s="32"/>
    </row>
    <row r="57" spans="2:4" ht="15" x14ac:dyDescent="0.2">
      <c r="B57" s="32"/>
      <c r="C57" s="32"/>
      <c r="D57" s="32"/>
    </row>
    <row r="58" spans="2:4" ht="15" x14ac:dyDescent="0.2">
      <c r="B58" s="32"/>
      <c r="C58" s="32"/>
      <c r="D58" s="32"/>
    </row>
    <row r="59" spans="2:4" ht="15" x14ac:dyDescent="0.2">
      <c r="B59" s="32"/>
      <c r="C59" s="32"/>
      <c r="D59" s="32"/>
    </row>
    <row r="61" spans="2:4" ht="15" x14ac:dyDescent="0.2">
      <c r="B61" s="32"/>
      <c r="C61" s="32"/>
      <c r="D61" s="32"/>
    </row>
    <row r="63" spans="2:4" ht="15" x14ac:dyDescent="0.2">
      <c r="B63" s="32"/>
      <c r="C63" s="32"/>
      <c r="D63" s="32"/>
    </row>
    <row r="64" spans="2:4" ht="15" x14ac:dyDescent="0.2">
      <c r="B64" s="32"/>
      <c r="C64" s="32"/>
      <c r="D64" s="32"/>
    </row>
    <row r="65" spans="2:4" ht="15" x14ac:dyDescent="0.2">
      <c r="B65" s="32"/>
      <c r="C65" s="32"/>
      <c r="D65" s="32"/>
    </row>
    <row r="66" spans="2:4" ht="15" x14ac:dyDescent="0.2">
      <c r="B66" s="32"/>
      <c r="C66" s="32"/>
      <c r="D66" s="32"/>
    </row>
    <row r="67" spans="2:4" ht="15" x14ac:dyDescent="0.2">
      <c r="B67" s="32"/>
      <c r="C67" s="32"/>
      <c r="D67" s="32"/>
    </row>
    <row r="68" spans="2:4" ht="15" x14ac:dyDescent="0.2">
      <c r="B68" s="32"/>
      <c r="C68" s="32"/>
      <c r="D68" s="32"/>
    </row>
    <row r="69" spans="2:4" ht="15" x14ac:dyDescent="0.2">
      <c r="B69" s="32"/>
      <c r="C69" s="32"/>
      <c r="D69" s="32"/>
    </row>
    <row r="71" spans="2:4" ht="15" x14ac:dyDescent="0.2">
      <c r="B71" s="32"/>
      <c r="C71" s="32"/>
      <c r="D71" s="32"/>
    </row>
    <row r="73" spans="2:4" ht="15" x14ac:dyDescent="0.2">
      <c r="B73" s="32"/>
      <c r="C73" s="32"/>
      <c r="D73" s="32"/>
    </row>
    <row r="74" spans="2:4" ht="15" x14ac:dyDescent="0.2">
      <c r="B74" s="32"/>
      <c r="C74" s="32"/>
      <c r="D74" s="32"/>
    </row>
    <row r="75" spans="2:4" ht="15" x14ac:dyDescent="0.2">
      <c r="B75" s="32"/>
      <c r="C75" s="32"/>
      <c r="D75" s="32"/>
    </row>
    <row r="76" spans="2:4" ht="15" x14ac:dyDescent="0.2">
      <c r="B76" s="32"/>
      <c r="C76" s="32"/>
      <c r="D76" s="32"/>
    </row>
    <row r="77" spans="2:4" ht="15" x14ac:dyDescent="0.2">
      <c r="B77" s="32"/>
      <c r="C77" s="32"/>
      <c r="D77" s="32"/>
    </row>
    <row r="78" spans="2:4" ht="15" x14ac:dyDescent="0.2">
      <c r="B78" s="32"/>
      <c r="C78" s="32"/>
      <c r="D78" s="32"/>
    </row>
    <row r="79" spans="2:4" ht="15" x14ac:dyDescent="0.2">
      <c r="B79" s="32"/>
      <c r="C79" s="32"/>
      <c r="D79" s="32"/>
    </row>
    <row r="81" spans="2:4" ht="15" x14ac:dyDescent="0.2">
      <c r="B81" s="32"/>
      <c r="C81" s="32"/>
      <c r="D81" s="32"/>
    </row>
    <row r="83" spans="2:4" ht="15" x14ac:dyDescent="0.2">
      <c r="B83" s="32"/>
      <c r="C83" s="32"/>
      <c r="D83" s="32"/>
    </row>
    <row r="84" spans="2:4" ht="15" x14ac:dyDescent="0.2">
      <c r="B84" s="32"/>
      <c r="C84" s="32"/>
      <c r="D84" s="32"/>
    </row>
    <row r="85" spans="2:4" ht="15" x14ac:dyDescent="0.2">
      <c r="B85" s="32"/>
      <c r="C85" s="32"/>
      <c r="D85" s="32"/>
    </row>
    <row r="86" spans="2:4" ht="15" x14ac:dyDescent="0.2">
      <c r="B86" s="32"/>
      <c r="C86" s="32"/>
      <c r="D86" s="32"/>
    </row>
    <row r="87" spans="2:4" ht="15" x14ac:dyDescent="0.2">
      <c r="B87" s="32"/>
      <c r="C87" s="32"/>
      <c r="D87" s="32"/>
    </row>
    <row r="88" spans="2:4" ht="15" x14ac:dyDescent="0.2">
      <c r="B88" s="32"/>
      <c r="C88" s="32"/>
      <c r="D88" s="32"/>
    </row>
    <row r="89" spans="2:4" ht="15" x14ac:dyDescent="0.2">
      <c r="B89" s="32"/>
      <c r="C89" s="32"/>
      <c r="D89" s="32"/>
    </row>
    <row r="91" spans="2:4" ht="15" x14ac:dyDescent="0.2">
      <c r="B91" s="32"/>
      <c r="C91" s="32"/>
      <c r="D91" s="32"/>
    </row>
    <row r="93" spans="2:4" ht="15" x14ac:dyDescent="0.2">
      <c r="B93" s="32"/>
      <c r="C93" s="32"/>
      <c r="D93" s="32"/>
    </row>
    <row r="94" spans="2:4" ht="15" x14ac:dyDescent="0.2">
      <c r="B94" s="32"/>
      <c r="C94" s="32"/>
      <c r="D94" s="32"/>
    </row>
    <row r="95" spans="2:4" ht="15" x14ac:dyDescent="0.2">
      <c r="B95" s="32"/>
      <c r="C95" s="32"/>
      <c r="D95" s="32"/>
    </row>
    <row r="96" spans="2:4" ht="15" x14ac:dyDescent="0.2">
      <c r="B96" s="32"/>
      <c r="C96" s="32"/>
      <c r="D96" s="32"/>
    </row>
    <row r="97" spans="2:4" ht="15" x14ac:dyDescent="0.2">
      <c r="B97" s="32"/>
      <c r="C97" s="32"/>
      <c r="D97" s="32"/>
    </row>
    <row r="98" spans="2:4" ht="15" x14ac:dyDescent="0.2">
      <c r="B98" s="32"/>
      <c r="C98" s="32"/>
      <c r="D98" s="32"/>
    </row>
    <row r="99" spans="2:4" ht="15" x14ac:dyDescent="0.2">
      <c r="B99" s="32"/>
      <c r="C99" s="32"/>
      <c r="D99" s="32"/>
    </row>
    <row r="101" spans="2:4" ht="15" x14ac:dyDescent="0.2">
      <c r="B101" s="32"/>
      <c r="C101" s="32"/>
      <c r="D101" s="32"/>
    </row>
    <row r="103" spans="2:4" ht="15" x14ac:dyDescent="0.2">
      <c r="B103" s="32"/>
      <c r="C103" s="32"/>
      <c r="D103" s="32"/>
    </row>
    <row r="104" spans="2:4" ht="15" x14ac:dyDescent="0.2">
      <c r="B104" s="32"/>
      <c r="C104" s="32"/>
      <c r="D104" s="32"/>
    </row>
    <row r="105" spans="2:4" ht="15" x14ac:dyDescent="0.2">
      <c r="B105" s="32"/>
      <c r="C105" s="32"/>
      <c r="D105" s="32"/>
    </row>
    <row r="106" spans="2:4" ht="15" x14ac:dyDescent="0.2">
      <c r="B106" s="32"/>
      <c r="C106" s="32"/>
      <c r="D106" s="32"/>
    </row>
    <row r="107" spans="2:4" ht="15" x14ac:dyDescent="0.2">
      <c r="B107" s="32"/>
      <c r="C107" s="32"/>
      <c r="D107" s="32"/>
    </row>
    <row r="108" spans="2:4" ht="15" x14ac:dyDescent="0.2">
      <c r="B108" s="32"/>
      <c r="C108" s="32"/>
      <c r="D108" s="32"/>
    </row>
    <row r="109" spans="2:4" ht="15" x14ac:dyDescent="0.2">
      <c r="B109" s="32"/>
      <c r="C109" s="32"/>
      <c r="D109" s="32"/>
    </row>
    <row r="113" spans="2:4" ht="15" x14ac:dyDescent="0.2">
      <c r="B113" s="32"/>
      <c r="C113" s="32"/>
      <c r="D113" s="32"/>
    </row>
    <row r="114" spans="2:4" ht="15" x14ac:dyDescent="0.2">
      <c r="B114" s="32"/>
      <c r="C114" s="32"/>
      <c r="D114" s="32"/>
    </row>
    <row r="115" spans="2:4" ht="15" x14ac:dyDescent="0.2">
      <c r="B115" s="32"/>
      <c r="C115" s="32"/>
      <c r="D115" s="32"/>
    </row>
    <row r="116" spans="2:4" ht="15" x14ac:dyDescent="0.2">
      <c r="B116" s="32"/>
      <c r="C116" s="32"/>
      <c r="D116" s="32"/>
    </row>
    <row r="117" spans="2:4" ht="15" x14ac:dyDescent="0.2">
      <c r="B117" s="32"/>
      <c r="C117" s="32"/>
      <c r="D117" s="32"/>
    </row>
    <row r="118" spans="2:4" ht="15" x14ac:dyDescent="0.2">
      <c r="B118" s="32"/>
      <c r="C118" s="32"/>
      <c r="D118" s="32"/>
    </row>
    <row r="119" spans="2:4" ht="15" x14ac:dyDescent="0.2">
      <c r="B119" s="32"/>
      <c r="C119" s="32"/>
      <c r="D119" s="32"/>
    </row>
    <row r="123" spans="2:4" ht="15" x14ac:dyDescent="0.2">
      <c r="B123" s="32"/>
      <c r="C123" s="32"/>
      <c r="D123" s="32"/>
    </row>
    <row r="124" spans="2:4" ht="15" x14ac:dyDescent="0.2">
      <c r="B124" s="32"/>
      <c r="C124" s="32"/>
      <c r="D124" s="32"/>
    </row>
    <row r="125" spans="2:4" ht="15" x14ac:dyDescent="0.2">
      <c r="B125" s="32"/>
      <c r="C125" s="32"/>
      <c r="D125" s="32"/>
    </row>
    <row r="126" spans="2:4" ht="15" x14ac:dyDescent="0.2">
      <c r="B126" s="32"/>
      <c r="C126" s="32"/>
      <c r="D126" s="32"/>
    </row>
    <row r="127" spans="2:4" ht="15" x14ac:dyDescent="0.2">
      <c r="B127" s="32"/>
      <c r="C127" s="32"/>
      <c r="D127" s="32"/>
    </row>
    <row r="128" spans="2:4" ht="15" x14ac:dyDescent="0.2">
      <c r="B128" s="32"/>
      <c r="C128" s="32"/>
      <c r="D128" s="32"/>
    </row>
    <row r="129" spans="2:4" ht="15" x14ac:dyDescent="0.2">
      <c r="B129" s="32"/>
      <c r="C129" s="32"/>
      <c r="D129" s="32"/>
    </row>
    <row r="133" spans="2:4" ht="15" x14ac:dyDescent="0.2">
      <c r="B133" s="32"/>
      <c r="C133" s="32"/>
      <c r="D133" s="32"/>
    </row>
    <row r="134" spans="2:4" ht="15" x14ac:dyDescent="0.2">
      <c r="B134" s="32"/>
      <c r="C134" s="32"/>
      <c r="D134" s="32"/>
    </row>
    <row r="135" spans="2:4" ht="15" x14ac:dyDescent="0.2">
      <c r="B135" s="32"/>
      <c r="C135" s="32"/>
      <c r="D135" s="32"/>
    </row>
    <row r="136" spans="2:4" ht="15" x14ac:dyDescent="0.2">
      <c r="B136" s="32"/>
      <c r="C136" s="32"/>
      <c r="D136" s="32"/>
    </row>
    <row r="137" spans="2:4" ht="15" x14ac:dyDescent="0.2">
      <c r="B137" s="32"/>
      <c r="C137" s="32"/>
      <c r="D137" s="32"/>
    </row>
    <row r="138" spans="2:4" ht="15" x14ac:dyDescent="0.2">
      <c r="B138" s="32"/>
      <c r="C138" s="32"/>
      <c r="D138" s="32"/>
    </row>
    <row r="139" spans="2:4" ht="15" x14ac:dyDescent="0.2">
      <c r="B139" s="32"/>
      <c r="C139" s="32"/>
      <c r="D139" s="32"/>
    </row>
    <row r="143" spans="2:4" ht="15" x14ac:dyDescent="0.2">
      <c r="B143" s="32"/>
      <c r="C143" s="32"/>
      <c r="D143" s="32"/>
    </row>
    <row r="144" spans="2:4" ht="15" x14ac:dyDescent="0.2">
      <c r="B144" s="32"/>
      <c r="C144" s="32"/>
      <c r="D144" s="32"/>
    </row>
    <row r="145" spans="2:4" ht="15" x14ac:dyDescent="0.2">
      <c r="B145" s="32"/>
      <c r="C145" s="32"/>
      <c r="D145" s="32"/>
    </row>
    <row r="146" spans="2:4" ht="15" x14ac:dyDescent="0.2">
      <c r="B146" s="32"/>
      <c r="C146" s="32"/>
      <c r="D146" s="32"/>
    </row>
    <row r="147" spans="2:4" ht="15" x14ac:dyDescent="0.2">
      <c r="B147" s="32"/>
      <c r="C147" s="32"/>
      <c r="D147" s="32"/>
    </row>
    <row r="148" spans="2:4" ht="15" x14ac:dyDescent="0.2">
      <c r="B148" s="32"/>
      <c r="C148" s="32"/>
      <c r="D148" s="32"/>
    </row>
    <row r="149" spans="2:4" ht="15" x14ac:dyDescent="0.2">
      <c r="B149" s="32"/>
      <c r="C149" s="32"/>
      <c r="D149" s="32"/>
    </row>
    <row r="153" spans="2:4" ht="15" x14ac:dyDescent="0.2">
      <c r="B153" s="32"/>
      <c r="C153" s="32"/>
      <c r="D153" s="32"/>
    </row>
    <row r="154" spans="2:4" ht="15" x14ac:dyDescent="0.2">
      <c r="B154" s="32"/>
      <c r="C154" s="32"/>
      <c r="D154" s="32"/>
    </row>
    <row r="155" spans="2:4" ht="15" x14ac:dyDescent="0.2">
      <c r="B155" s="32"/>
      <c r="C155" s="32"/>
      <c r="D155" s="32"/>
    </row>
    <row r="156" spans="2:4" ht="15" x14ac:dyDescent="0.2">
      <c r="B156" s="32"/>
      <c r="C156" s="32"/>
      <c r="D156" s="32"/>
    </row>
    <row r="157" spans="2:4" ht="15" x14ac:dyDescent="0.2">
      <c r="B157" s="32"/>
      <c r="C157" s="32"/>
      <c r="D157" s="32"/>
    </row>
    <row r="158" spans="2:4" ht="15" x14ac:dyDescent="0.2">
      <c r="B158" s="32"/>
      <c r="C158" s="32"/>
      <c r="D158" s="32"/>
    </row>
    <row r="159" spans="2:4" ht="15" x14ac:dyDescent="0.2">
      <c r="B159" s="32"/>
      <c r="C159" s="32"/>
      <c r="D159" s="32"/>
    </row>
    <row r="161" spans="2:4" ht="15" x14ac:dyDescent="0.2">
      <c r="B161" s="32"/>
      <c r="C161" s="32"/>
      <c r="D161" s="32"/>
    </row>
    <row r="163" spans="2:4" ht="15" x14ac:dyDescent="0.2">
      <c r="B163" s="32"/>
      <c r="C163" s="32"/>
      <c r="D163" s="32"/>
    </row>
    <row r="164" spans="2:4" ht="15" x14ac:dyDescent="0.2">
      <c r="B164" s="32"/>
      <c r="C164" s="32"/>
      <c r="D164" s="32"/>
    </row>
    <row r="165" spans="2:4" ht="15" x14ac:dyDescent="0.2">
      <c r="B165" s="32"/>
      <c r="C165" s="32"/>
      <c r="D165" s="32"/>
    </row>
    <row r="166" spans="2:4" ht="15" x14ac:dyDescent="0.2">
      <c r="B166" s="32"/>
      <c r="C166" s="32"/>
      <c r="D166" s="32"/>
    </row>
    <row r="167" spans="2:4" ht="15" x14ac:dyDescent="0.2">
      <c r="B167" s="32"/>
      <c r="C167" s="32"/>
      <c r="D167" s="32"/>
    </row>
    <row r="168" spans="2:4" ht="15" x14ac:dyDescent="0.2">
      <c r="B168" s="32"/>
      <c r="C168" s="32"/>
      <c r="D168" s="32"/>
    </row>
    <row r="169" spans="2:4" ht="15" x14ac:dyDescent="0.2">
      <c r="B169" s="32"/>
      <c r="C169" s="32"/>
      <c r="D169" s="3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Arbeitsblatt</vt:lpstr>
      <vt:lpstr>Zuordnung_Tabelle_leicht</vt:lpstr>
      <vt:lpstr>Zuordnung_mittel</vt:lpstr>
      <vt:lpstr>Dreisatz_Leicht</vt:lpstr>
      <vt:lpstr>Dreisatz_Mittel</vt:lpstr>
      <vt:lpstr>Dreisatz_Antiprop.</vt:lpstr>
      <vt:lpstr>Textaufgaben</vt:lpstr>
      <vt:lpstr>Daten1</vt:lpstr>
      <vt:lpstr>DatenDreisatz</vt:lpstr>
      <vt:lpstr>Antiprop</vt:lpstr>
      <vt:lpstr>Daten2</vt:lpstr>
      <vt:lpstr>Daten2 (2)</vt:lpstr>
      <vt:lpstr>Arbeitsblatt!Druckbereich</vt:lpstr>
      <vt:lpstr>Dreisatz_Antiprop.!Druckbereich</vt:lpstr>
      <vt:lpstr>Dreisatz_Leicht!Druckbereich</vt:lpstr>
      <vt:lpstr>Dreisatz_Mittel!Druckbereich</vt:lpstr>
      <vt:lpstr>Zuordnung_mittel!Druckbereich</vt:lpstr>
      <vt:lpstr>Zuordnung_Tabelle_leicht!Druckbereich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Hunsicker, Sascha (SascHuns09)</cp:lastModifiedBy>
  <cp:lastPrinted>2020-02-05T06:42:52Z</cp:lastPrinted>
  <dcterms:created xsi:type="dcterms:W3CDTF">2009-10-08T17:52:09Z</dcterms:created>
  <dcterms:modified xsi:type="dcterms:W3CDTF">2020-02-05T06:44:44Z</dcterms:modified>
</cp:coreProperties>
</file>